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ůj disk\Jezírko\vyrábění-budování-opravy\zateplení budov A a B\zateplení AaB - 2024\final2024-4\Objekt A\VÝKAZ VÝMĚR\"/>
    </mc:Choice>
  </mc:AlternateContent>
  <bookViews>
    <workbookView xWindow="-28922" yWindow="-122" windowWidth="29045" windowHeight="15840" firstSheet="1" activeTab="4"/>
  </bookViews>
  <sheets>
    <sheet name="Pokyny pro vyplnění" sheetId="11" r:id="rId1"/>
    <sheet name="Stavba" sheetId="1" r:id="rId2"/>
    <sheet name="VzorPolozky" sheetId="10" state="hidden" r:id="rId3"/>
    <sheet name="položkový rozpočet - stavba" sheetId="12" r:id="rId4"/>
    <sheet name="dílčí Elektro rek" sheetId="13" r:id="rId5"/>
    <sheet name="dílčí Elektro položkový" sheetId="14" r:id="rId6"/>
  </sheets>
  <externalReferences>
    <externalReference r:id="rId7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'položkový rozpočet - stavba'!$1:$7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5">'dílčí Elektro položkový'!$A$1:$G$68</definedName>
    <definedName name="_xlnm.Print_Area" localSheetId="3">'položkový rozpočet - stavba'!$A$1:$Y$99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78" i="12" l="1"/>
  <c r="G65" i="14" l="1"/>
  <c r="G64" i="14"/>
  <c r="G63" i="14"/>
  <c r="G62" i="14"/>
  <c r="G61" i="14"/>
  <c r="G60" i="14"/>
  <c r="G59" i="14"/>
  <c r="G58" i="14"/>
  <c r="D57" i="14"/>
  <c r="G57" i="14" s="1"/>
  <c r="G53" i="14"/>
  <c r="G51" i="14"/>
  <c r="G50" i="14"/>
  <c r="G54" i="14" s="1"/>
  <c r="G45" i="14"/>
  <c r="G44" i="14"/>
  <c r="D42" i="14"/>
  <c r="G42" i="14" s="1"/>
  <c r="G41" i="14"/>
  <c r="G39" i="14"/>
  <c r="G38" i="14"/>
  <c r="G36" i="14"/>
  <c r="G34" i="14"/>
  <c r="G33" i="14"/>
  <c r="G32" i="14"/>
  <c r="G27" i="14"/>
  <c r="G26" i="14"/>
  <c r="G22" i="14"/>
  <c r="G21" i="14"/>
  <c r="G20" i="14"/>
  <c r="G19" i="14"/>
  <c r="G18" i="14"/>
  <c r="G17" i="14"/>
  <c r="G16" i="14"/>
  <c r="G15" i="14"/>
  <c r="G11" i="14"/>
  <c r="G10" i="14"/>
  <c r="G9" i="14"/>
  <c r="G8" i="14"/>
  <c r="G8" i="12"/>
  <c r="I49" i="1" s="1"/>
  <c r="V8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7" i="12"/>
  <c r="M17" i="12" s="1"/>
  <c r="I17" i="12"/>
  <c r="K17" i="12"/>
  <c r="O17" i="12"/>
  <c r="Q17" i="12"/>
  <c r="V17" i="12"/>
  <c r="G20" i="12"/>
  <c r="M20" i="12" s="1"/>
  <c r="I20" i="12"/>
  <c r="I19" i="12" s="1"/>
  <c r="K20" i="12"/>
  <c r="K19" i="12" s="1"/>
  <c r="O20" i="12"/>
  <c r="Q20" i="12"/>
  <c r="V20" i="12"/>
  <c r="V19" i="12" s="1"/>
  <c r="G22" i="12"/>
  <c r="M22" i="12" s="1"/>
  <c r="I22" i="12"/>
  <c r="K22" i="12"/>
  <c r="O22" i="12"/>
  <c r="Q22" i="12"/>
  <c r="V22" i="12"/>
  <c r="G23" i="12"/>
  <c r="G19" i="12" s="1"/>
  <c r="I50" i="1" s="1"/>
  <c r="I23" i="12"/>
  <c r="K23" i="12"/>
  <c r="O23" i="12"/>
  <c r="Q23" i="12"/>
  <c r="V23" i="12"/>
  <c r="G24" i="12"/>
  <c r="M24" i="12" s="1"/>
  <c r="I24" i="12"/>
  <c r="K24" i="12"/>
  <c r="O24" i="12"/>
  <c r="O19" i="12" s="1"/>
  <c r="Q24" i="12"/>
  <c r="V24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Q19" i="12" s="1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7" i="12"/>
  <c r="I51" i="1" s="1"/>
  <c r="K37" i="12"/>
  <c r="Q37" i="12"/>
  <c r="G38" i="12"/>
  <c r="M38" i="12" s="1"/>
  <c r="M37" i="12" s="1"/>
  <c r="I38" i="12"/>
  <c r="I37" i="12" s="1"/>
  <c r="K38" i="12"/>
  <c r="O38" i="12"/>
  <c r="O37" i="12" s="1"/>
  <c r="Q38" i="12"/>
  <c r="V38" i="12"/>
  <c r="V37" i="12" s="1"/>
  <c r="G40" i="12"/>
  <c r="G39" i="12" s="1"/>
  <c r="I52" i="1" s="1"/>
  <c r="I40" i="12"/>
  <c r="I39" i="12" s="1"/>
  <c r="K40" i="12"/>
  <c r="O40" i="12"/>
  <c r="Q40" i="12"/>
  <c r="Q39" i="12" s="1"/>
  <c r="V40" i="12"/>
  <c r="V39" i="12" s="1"/>
  <c r="G42" i="12"/>
  <c r="M42" i="12" s="1"/>
  <c r="I42" i="12"/>
  <c r="K42" i="12"/>
  <c r="O42" i="12"/>
  <c r="Q42" i="12"/>
  <c r="V42" i="12"/>
  <c r="G44" i="12"/>
  <c r="M44" i="12" s="1"/>
  <c r="I44" i="12"/>
  <c r="K44" i="12"/>
  <c r="K39" i="12" s="1"/>
  <c r="O44" i="12"/>
  <c r="Q44" i="12"/>
  <c r="V44" i="12"/>
  <c r="G46" i="12"/>
  <c r="M46" i="12" s="1"/>
  <c r="I46" i="12"/>
  <c r="K46" i="12"/>
  <c r="O46" i="12"/>
  <c r="Q46" i="12"/>
  <c r="V46" i="12"/>
  <c r="G48" i="12"/>
  <c r="M48" i="12" s="1"/>
  <c r="I48" i="12"/>
  <c r="K48" i="12"/>
  <c r="O48" i="12"/>
  <c r="Q48" i="12"/>
  <c r="V48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M53" i="12" s="1"/>
  <c r="I53" i="12"/>
  <c r="K53" i="12"/>
  <c r="O53" i="12"/>
  <c r="O39" i="12" s="1"/>
  <c r="Q53" i="12"/>
  <c r="V53" i="12"/>
  <c r="G56" i="12"/>
  <c r="M56" i="12" s="1"/>
  <c r="I56" i="12"/>
  <c r="K56" i="12"/>
  <c r="O56" i="12"/>
  <c r="Q56" i="12"/>
  <c r="V56" i="12"/>
  <c r="G59" i="12"/>
  <c r="M59" i="12" s="1"/>
  <c r="I59" i="12"/>
  <c r="K59" i="12"/>
  <c r="O59" i="12"/>
  <c r="Q59" i="12"/>
  <c r="V59" i="12"/>
  <c r="K62" i="12"/>
  <c r="Q62" i="12"/>
  <c r="G63" i="12"/>
  <c r="G62" i="12" s="1"/>
  <c r="I53" i="1" s="1"/>
  <c r="I63" i="12"/>
  <c r="I62" i="12" s="1"/>
  <c r="K63" i="12"/>
  <c r="O63" i="12"/>
  <c r="O62" i="12" s="1"/>
  <c r="Q63" i="12"/>
  <c r="V63" i="12"/>
  <c r="V62" i="12" s="1"/>
  <c r="I64" i="12"/>
  <c r="O64" i="12"/>
  <c r="G65" i="12"/>
  <c r="M65" i="12" s="1"/>
  <c r="I65" i="12"/>
  <c r="K65" i="12"/>
  <c r="K64" i="12" s="1"/>
  <c r="O65" i="12"/>
  <c r="Q65" i="12"/>
  <c r="Q64" i="12" s="1"/>
  <c r="V65" i="12"/>
  <c r="V64" i="12" s="1"/>
  <c r="G66" i="12"/>
  <c r="M66" i="12" s="1"/>
  <c r="I66" i="12"/>
  <c r="K66" i="12"/>
  <c r="O66" i="12"/>
  <c r="Q66" i="12"/>
  <c r="V66" i="12"/>
  <c r="O67" i="12"/>
  <c r="G68" i="12"/>
  <c r="I68" i="12"/>
  <c r="I67" i="12" s="1"/>
  <c r="K68" i="12"/>
  <c r="O68" i="12"/>
  <c r="Q68" i="12"/>
  <c r="Q67" i="12" s="1"/>
  <c r="V68" i="12"/>
  <c r="V67" i="12" s="1"/>
  <c r="G69" i="12"/>
  <c r="M69" i="12" s="1"/>
  <c r="I69" i="12"/>
  <c r="K69" i="12"/>
  <c r="O69" i="12"/>
  <c r="Q69" i="12"/>
  <c r="V69" i="12"/>
  <c r="G70" i="12"/>
  <c r="M70" i="12" s="1"/>
  <c r="I70" i="12"/>
  <c r="K70" i="12"/>
  <c r="K67" i="12" s="1"/>
  <c r="O70" i="12"/>
  <c r="Q70" i="12"/>
  <c r="V70" i="12"/>
  <c r="G73" i="12"/>
  <c r="M73" i="12" s="1"/>
  <c r="I73" i="12"/>
  <c r="K73" i="12"/>
  <c r="O73" i="12"/>
  <c r="Q73" i="12"/>
  <c r="V73" i="12"/>
  <c r="G74" i="12"/>
  <c r="I56" i="1" s="1"/>
  <c r="I74" i="12"/>
  <c r="O74" i="12"/>
  <c r="G75" i="12"/>
  <c r="M75" i="12" s="1"/>
  <c r="M74" i="12" s="1"/>
  <c r="I75" i="12"/>
  <c r="K75" i="12"/>
  <c r="K74" i="12" s="1"/>
  <c r="O75" i="12"/>
  <c r="Q75" i="12"/>
  <c r="Q74" i="12" s="1"/>
  <c r="V75" i="12"/>
  <c r="V74" i="12" s="1"/>
  <c r="I77" i="12"/>
  <c r="K77" i="12"/>
  <c r="V77" i="12"/>
  <c r="I78" i="12"/>
  <c r="K78" i="12"/>
  <c r="O78" i="12"/>
  <c r="O77" i="12" s="1"/>
  <c r="Q78" i="12"/>
  <c r="Q77" i="12" s="1"/>
  <c r="V78" i="12"/>
  <c r="G80" i="12"/>
  <c r="M80" i="12" s="1"/>
  <c r="I80" i="12"/>
  <c r="I79" i="12" s="1"/>
  <c r="K80" i="12"/>
  <c r="O80" i="12"/>
  <c r="Q80" i="12"/>
  <c r="V80" i="12"/>
  <c r="V79" i="12" s="1"/>
  <c r="G81" i="12"/>
  <c r="M81" i="12" s="1"/>
  <c r="I81" i="12"/>
  <c r="K81" i="12"/>
  <c r="K79" i="12" s="1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O79" i="12" s="1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Q79" i="12" s="1"/>
  <c r="V87" i="12"/>
  <c r="AE89" i="12"/>
  <c r="F40" i="1" s="1"/>
  <c r="I20" i="1"/>
  <c r="J28" i="1"/>
  <c r="J26" i="1"/>
  <c r="G38" i="1"/>
  <c r="F38" i="1"/>
  <c r="J23" i="1"/>
  <c r="J24" i="1"/>
  <c r="J25" i="1"/>
  <c r="J27" i="1"/>
  <c r="E24" i="1"/>
  <c r="E26" i="1"/>
  <c r="M40" i="12" l="1"/>
  <c r="M39" i="12" s="1"/>
  <c r="I16" i="1"/>
  <c r="M8" i="12"/>
  <c r="G67" i="12"/>
  <c r="I55" i="1" s="1"/>
  <c r="M64" i="12"/>
  <c r="G66" i="14"/>
  <c r="G28" i="14"/>
  <c r="G23" i="14"/>
  <c r="G12" i="14"/>
  <c r="F41" i="1"/>
  <c r="F39" i="1"/>
  <c r="F42" i="1" s="1"/>
  <c r="G23" i="1" s="1"/>
  <c r="G46" i="14"/>
  <c r="M79" i="12"/>
  <c r="G64" i="12"/>
  <c r="I54" i="1" s="1"/>
  <c r="M68" i="12"/>
  <c r="M67" i="12" s="1"/>
  <c r="G79" i="12"/>
  <c r="I58" i="1" s="1"/>
  <c r="I19" i="1" s="1"/>
  <c r="M63" i="12"/>
  <c r="M62" i="12" s="1"/>
  <c r="M23" i="12"/>
  <c r="M19" i="12" s="1"/>
  <c r="I17" i="1" l="1"/>
  <c r="G68" i="14"/>
  <c r="F13" i="13" s="1"/>
  <c r="F15" i="13" s="1"/>
  <c r="A23" i="1"/>
  <c r="F14" i="13" l="1"/>
  <c r="F16" i="13" s="1"/>
  <c r="E19" i="13" s="1"/>
  <c r="F19" i="13" s="1"/>
  <c r="F21" i="13" s="1"/>
  <c r="F22" i="13" s="1"/>
  <c r="A24" i="1"/>
  <c r="G24" i="1"/>
  <c r="G78" i="12" l="1"/>
  <c r="M78" i="12" s="1"/>
  <c r="M77" i="12" s="1"/>
  <c r="AF89" i="12"/>
  <c r="G77" i="12" l="1"/>
  <c r="G89" i="12" s="1"/>
  <c r="G41" i="1"/>
  <c r="H41" i="1" s="1"/>
  <c r="I41" i="1" s="1"/>
  <c r="G40" i="1"/>
  <c r="H40" i="1" s="1"/>
  <c r="I40" i="1" s="1"/>
  <c r="G39" i="1"/>
  <c r="I57" i="1" l="1"/>
  <c r="G42" i="1"/>
  <c r="H39" i="1"/>
  <c r="H42" i="1" s="1"/>
  <c r="I59" i="1"/>
  <c r="I18" i="1"/>
  <c r="I21" i="1" s="1"/>
  <c r="J52" i="1" l="1"/>
  <c r="J55" i="1"/>
  <c r="J57" i="1"/>
  <c r="J54" i="1"/>
  <c r="J51" i="1"/>
  <c r="J58" i="1"/>
  <c r="J53" i="1"/>
  <c r="J56" i="1"/>
  <c r="J49" i="1"/>
  <c r="J50" i="1"/>
  <c r="I39" i="1"/>
  <c r="I42" i="1" s="1"/>
  <c r="G28" i="1"/>
  <c r="G25" i="1"/>
  <c r="J59" i="1" l="1"/>
  <c r="J39" i="1"/>
  <c r="J42" i="1" s="1"/>
  <c r="J40" i="1"/>
  <c r="J41" i="1"/>
  <c r="A25" i="1"/>
  <c r="A26" i="1" l="1"/>
  <c r="G26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guziu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<sst xmlns="http://schemas.openxmlformats.org/spreadsheetml/2006/main" count="731" uniqueCount="327">
  <si>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</si>
  <si>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</si>
  <si>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</si>
  <si>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</si>
  <si>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</si>
  <si>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</si>
  <si>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</si>
  <si>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</si>
  <si>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</si>
  <si>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</si>
  <si>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</si>
  <si>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</si>
  <si>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</si>
  <si>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</si>
  <si>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</si>
  <si>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</si>
  <si>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</si>
  <si>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</si>
  <si>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</si>
  <si>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</si>
  <si>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</si>
  <si>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</si>
  <si>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</si>
  <si>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</si>
  <si>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</si>
  <si>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</si>
  <si>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</si>
  <si>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</si>
  <si>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</si>
  <si>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</si>
  <si>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</si>
  <si>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</si>
  <si>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</si>
  <si>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</si>
  <si>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</si>
  <si>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</si>
  <si>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</si>
  <si>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</si>
  <si>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</si>
  <si>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</si>
  <si>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</si>
  <si>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</si>
  <si>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</si>
  <si>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9981/02</t>
  </si>
  <si>
    <t>Zateplení podkroví objektu A</t>
  </si>
  <si>
    <t>01</t>
  </si>
  <si>
    <t>Lipka, školské zařízení pro envir.vzdělávání, Brno</t>
  </si>
  <si>
    <t>Objekt:</t>
  </si>
  <si>
    <t>Rozpočet:</t>
  </si>
  <si>
    <t>9981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</si>
  <si>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</si>
  <si>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</si>
  <si>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</si>
  <si>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</si>
  <si>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</si>
  <si>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</si>
  <si>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</si>
  <si>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9</t>
  </si>
  <si>
    <t>Ostatní konstrukce, bourání</t>
  </si>
  <si>
    <t>99</t>
  </si>
  <si>
    <t>Staveništní přesun hmot</t>
  </si>
  <si>
    <t>713</t>
  </si>
  <si>
    <t>Izolace tepelné</t>
  </si>
  <si>
    <t>730</t>
  </si>
  <si>
    <t>Ústřední vytápění</t>
  </si>
  <si>
    <t>764</t>
  </si>
  <si>
    <t>Konstrukce klempířské</t>
  </si>
  <si>
    <t>766</t>
  </si>
  <si>
    <t>Konstrukce truhlářské</t>
  </si>
  <si>
    <t>784</t>
  </si>
  <si>
    <t>Malby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</si>
  <si>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</si>
  <si>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</si>
  <si>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</si>
  <si>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</si>
  <si>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</si>
  <si>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</si>
  <si>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</si>
  <si>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</si>
  <si>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</si>
  <si>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</si>
  <si>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</si>
  <si>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</si>
  <si>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</si>
  <si>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</si>
  <si>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</si>
  <si>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</si>
  <si>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</si>
  <si>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</si>
  <si>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</si>
  <si>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</si>
  <si>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</si>
  <si>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</si>
  <si>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</si>
  <si>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</si>
  <si>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</si>
  <si>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</si>
  <si>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</si>
  <si>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</si>
  <si>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</si>
  <si>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</si>
  <si>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</si>
  <si>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</si>
  <si>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342266211R00</t>
  </si>
  <si>
    <t>Obklad stěn sádrokartonem lepený na zdivo desky protipožární tl. 12,5 mm - ostění</t>
  </si>
  <si>
    <t>m2</t>
  </si>
  <si>
    <t>RTS 24/ I</t>
  </si>
  <si>
    <t>Práce</t>
  </si>
  <si>
    <t>Běžná</t>
  </si>
  <si>
    <t>POL1_1</t>
  </si>
  <si>
    <t>(3+1,05*2)*0,515</t>
  </si>
  <si>
    <t>VV</t>
  </si>
  <si>
    <t>342266111RU8</t>
  </si>
  <si>
    <t>Obklad stěn sádrokartonem desky protipožární tl. 12,5 mm, bez izolace</t>
  </si>
  <si>
    <t>(2,55*2+5,2+5,2+3,05*2)*2,75-3*1,05</t>
  </si>
  <si>
    <t>342264051RT2</t>
  </si>
  <si>
    <t>Podhled sádrokartonový na zavěšenou ocel. konstr. desky protipožární tl. 12,5 mm, bez izolace</t>
  </si>
  <si>
    <t>POL1_0</t>
  </si>
  <si>
    <t>5,2*2,55+5,2*3,85+5,2*3,05</t>
  </si>
  <si>
    <t>(0,8+2,7+2,3+2,7+0,8)*(5,8+2,175+3,85+3,325)</t>
  </si>
  <si>
    <t>(0,8+2,7+2,2+4,3)*2,45</t>
  </si>
  <si>
    <t>342265991R00</t>
  </si>
  <si>
    <t>Příplatek k úpravě podkroví za tloušťku desek 15mm</t>
  </si>
  <si>
    <t>214,535+56,25+2,6265</t>
  </si>
  <si>
    <t>968095001R00</t>
  </si>
  <si>
    <t>Bourání parapetů dřevěných š. do 25 cm</t>
  </si>
  <si>
    <t>m</t>
  </si>
  <si>
    <t>1,25*5</t>
  </si>
  <si>
    <t>968095002R00</t>
  </si>
  <si>
    <t>Bourání parapetů dřevěných š. do 50 cm</t>
  </si>
  <si>
    <t>713300821R00</t>
  </si>
  <si>
    <t>Odstranění tepelné izolace z pásů ploch rovných</t>
  </si>
  <si>
    <t>POL1_7</t>
  </si>
  <si>
    <t>762341610R00</t>
  </si>
  <si>
    <t>Doplnění podbití římsy</t>
  </si>
  <si>
    <t>(7,75+6,3+7,75+11,1-2,95+6,3+11,1)*1</t>
  </si>
  <si>
    <t>979011111R00</t>
  </si>
  <si>
    <t>Svislá doprava suti a vybour. hmot za 2.NP a 1.PP</t>
  </si>
  <si>
    <t>t</t>
  </si>
  <si>
    <t>POL1_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</si>
  <si>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</si>
  <si>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</si>
  <si>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</si>
  <si>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</si>
  <si>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</si>
  <si>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</si>
  <si>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</si>
  <si>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</si>
  <si>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979990107R00</t>
  </si>
  <si>
    <t>Poplatek za uložení suti - směs betonu, cihel, dřeva, skupina odpadu 170904</t>
  </si>
  <si>
    <t>979093111R00</t>
  </si>
  <si>
    <t>Uložení suti na skládku bez zhutnění</t>
  </si>
  <si>
    <t>763421812R00</t>
  </si>
  <si>
    <t>Demontáž podhledů sádrokartonových dřevěných obkladů</t>
  </si>
  <si>
    <t>Vlastní</t>
  </si>
  <si>
    <t>Indiv</t>
  </si>
  <si>
    <t>(0,7+2,7+2,3+2,7+0,7)*(5,8+2,175+3,85+3,325)</t>
  </si>
  <si>
    <t>(0,7+2,7+2,2+4,3)*2,45</t>
  </si>
  <si>
    <t>999281108R00</t>
  </si>
  <si>
    <t>Přesun hmot pro opravy a údržbu do výšky 12 m</t>
  </si>
  <si>
    <t>713111121R00</t>
  </si>
  <si>
    <t>Izolace tepelné stropů rovných spodem</t>
  </si>
  <si>
    <t>214,535*2</t>
  </si>
  <si>
    <t>713111130RT1</t>
  </si>
  <si>
    <t>Izolace tepelné stropů, vložené mezi krokve 1 vrstva - materiál ve specifikaci</t>
  </si>
  <si>
    <t>188,335+21,155</t>
  </si>
  <si>
    <t>713134211R00</t>
  </si>
  <si>
    <t>Montáž parozábrany</t>
  </si>
  <si>
    <t>214,535+56,25</t>
  </si>
  <si>
    <t>713131121R00</t>
  </si>
  <si>
    <t>Izolace tepelná stěn přichycením zateplení nadezdívky</t>
  </si>
  <si>
    <t>713131130R00</t>
  </si>
  <si>
    <t>Izolace tepelná stěn vložením do konstrukce</t>
  </si>
  <si>
    <t>56,25*2</t>
  </si>
  <si>
    <t>998713102R00</t>
  </si>
  <si>
    <t>Přesun hmot pro izolace tepelné, výšky do 12 m</t>
  </si>
  <si>
    <t>28323501</t>
  </si>
  <si>
    <t>Fólie parobrzdná vnitřní vyztužená DB+</t>
  </si>
  <si>
    <t>SPCM</t>
  </si>
  <si>
    <t>RTS 23/ II</t>
  </si>
  <si>
    <t>Specifikace</t>
  </si>
  <si>
    <t>POL3_7</t>
  </si>
  <si>
    <t>270,785*1,1</t>
  </si>
  <si>
    <t>67010023</t>
  </si>
  <si>
    <t>Rohož izolační TERMO-KONOPÍ PLUS tl. 55 mm</t>
  </si>
  <si>
    <t>RTS 22/ I</t>
  </si>
  <si>
    <t>RTS 21/ II</t>
  </si>
  <si>
    <t>214,535*1,1</t>
  </si>
  <si>
    <t>56,25*1,1</t>
  </si>
  <si>
    <t>67010024R</t>
  </si>
  <si>
    <t>Rohož izolační TERMO-KONOPÍ PLUS tl. 80 mm</t>
  </si>
  <si>
    <t>67010028R</t>
  </si>
  <si>
    <t>Rohož izolační TERMO-KONOPÍ PLUS tl. 160 mm</t>
  </si>
  <si>
    <t>209,49*1,1</t>
  </si>
  <si>
    <t>47,35*1,1</t>
  </si>
  <si>
    <t>73001</t>
  </si>
  <si>
    <t>Topení</t>
  </si>
  <si>
    <t>kpl</t>
  </si>
  <si>
    <t>764411128R00</t>
  </si>
  <si>
    <t>Oplechování parapetů z tažených Al profilů, š.340</t>
  </si>
  <si>
    <t>998764102R00</t>
  </si>
  <si>
    <t>Přesun hmot pro klempířské konstr., výšky do 12 m</t>
  </si>
  <si>
    <t>Přesun hmot</t>
  </si>
  <si>
    <t>POL7_</t>
  </si>
  <si>
    <t>76601</t>
  </si>
  <si>
    <t>D+M vnitřní dřev.parapetní deska 185/1250 1/T</t>
  </si>
  <si>
    <t>ks</t>
  </si>
  <si>
    <t>76602</t>
  </si>
  <si>
    <t>D+M vnitřní dřev.parapetní deska 475/3000 2/T</t>
  </si>
  <si>
    <t>76611</t>
  </si>
  <si>
    <t>Výměna vnějších výplní otvorů - dmtž, mtž, dodávka likvidace, zapravení ostění</t>
  </si>
  <si>
    <t>1,25*1,35*5</t>
  </si>
  <si>
    <t>0,9*1,05+(0,715+0,315)/2*1,05*2</t>
  </si>
  <si>
    <t>76612</t>
  </si>
  <si>
    <t>Střešní okno vč.lemování 780/1400 (Velux GGL) vč.vytvoření otvoru a zapravení</t>
  </si>
  <si>
    <t>784452213R00</t>
  </si>
  <si>
    <t>Malba sádrokartonových stěn Primalex Plus vč.penetrace</t>
  </si>
  <si>
    <t>21001</t>
  </si>
  <si>
    <t>Elektroinstalace</t>
  </si>
  <si>
    <t>005121 R</t>
  </si>
  <si>
    <t>Zařízení staveniště</t>
  </si>
  <si>
    <t>Soubor</t>
  </si>
  <si>
    <t>VRN</t>
  </si>
  <si>
    <t>POL99_8</t>
  </si>
  <si>
    <t>VRN0</t>
  </si>
  <si>
    <t>Ztížené výrobní podmínky</t>
  </si>
  <si>
    <t>VRN1</t>
  </si>
  <si>
    <t>Oborová přirážka</t>
  </si>
  <si>
    <t>VRN2</t>
  </si>
  <si>
    <t>Přesun stavebních kapacit</t>
  </si>
  <si>
    <t>VRN3</t>
  </si>
  <si>
    <t>Mimostaveništní doprava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</si>
  <si>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</si>
  <si>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</si>
  <si>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</si>
  <si>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</si>
  <si>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</si>
  <si>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</si>
  <si>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</si>
  <si>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Poznámky uchazeče k zadání</t>
  </si>
  <si>
    <t>POPUZIV</t>
  </si>
  <si>
    <t>END</t>
  </si>
  <si>
    <t>Zateplení podkroví objektu "A"</t>
  </si>
  <si>
    <t>ROZPOČET</t>
  </si>
  <si>
    <t>D.1.4.1 Elektroinstalace</t>
  </si>
  <si>
    <t>Rekapitulace rozpočtu</t>
  </si>
  <si>
    <t>Projektové a průzkumné práce</t>
  </si>
  <si>
    <t>Dokumentace skutečného provedení stavby</t>
  </si>
  <si>
    <t>Základní rozpočtové náklady</t>
  </si>
  <si>
    <t>Dodávky včetně montážních prácí a služeb části silnoproud celkem</t>
  </si>
  <si>
    <t>Mimostav. doprava 3.6% z dodávky</t>
  </si>
  <si>
    <t>PPV obor 001-025</t>
  </si>
  <si>
    <t>Daň z přidané hodnoty</t>
  </si>
  <si>
    <t>sazba DPH</t>
  </si>
  <si>
    <t xml:space="preserve">% z </t>
  </si>
  <si>
    <t>Celkem s DPH</t>
  </si>
  <si>
    <t>POLOŽKA</t>
  </si>
  <si>
    <t>ROZPOČET včetně montáže a zapojení, ceny uvedeny bez DPH</t>
  </si>
  <si>
    <t>DPS</t>
  </si>
  <si>
    <t>NÁZEV</t>
  </si>
  <si>
    <t>POČET</t>
  </si>
  <si>
    <t>JC</t>
  </si>
  <si>
    <t>CELKEM</t>
  </si>
  <si>
    <t>1.</t>
  </si>
  <si>
    <t>ZÁSUVKY SILOVÉ VČETNĚ MONTÁŽE A ZAPOJENÍ</t>
  </si>
  <si>
    <t>ZÁSUVKY PRO ZAPUŠTĚNOU MONTÁŽ V KRYTÍ IP20 - IP40</t>
  </si>
  <si>
    <t>demontáž jednonásobné zásuvky, 250V, 16A, IP20 bez zachování funkčnosti (zázemí učeben)</t>
  </si>
  <si>
    <t>demontáž jednonásobné zásuvky, 250V, 16A, IP20 se zachováním funkčnosti (byt)</t>
  </si>
  <si>
    <t>montáž jednonásobné zásuvky, 250V, 16A, IP20 (byt)</t>
  </si>
  <si>
    <t>zásuvka dvojnásobná s natočenou dutinou 250V, 16A, IP40, bílá, zapuštěná (kompletní přístroj) včetně montáže a zapojení (zázemí učeben)</t>
  </si>
  <si>
    <t>MEZISOUČET</t>
  </si>
  <si>
    <t>2.</t>
  </si>
  <si>
    <t>ZÁSUVKY SLABOPROUDÉ VČETNĚ MONTÁŽE A ZAPOJENÍ</t>
  </si>
  <si>
    <t>demontáž zásuvky datové 2x RJ45 bez zachování funkčnosti (zázemí učeben)</t>
  </si>
  <si>
    <t>demontáž zásuvky datové 1x RJ45 se zachováním funkčnosti (byt)</t>
  </si>
  <si>
    <t>demontáž zásuvky televizní TV+R+SAT se zachováním funkčnosti (byt)</t>
  </si>
  <si>
    <t>demontáž zásuvky telefonní RJ11 se zachováním funkčnosti (zázemí učeben)</t>
  </si>
  <si>
    <t>montáž zásuvky datové 1x RJ45 (byt)</t>
  </si>
  <si>
    <t>montáž zásuvky televizní TV+R+SAT (byt)</t>
  </si>
  <si>
    <t>montáž zásuvky telefonní RJ11 (zázemí učeben)</t>
  </si>
  <si>
    <t>zásuvka datová 2x RJ45, bílá, zapuštěná (přístroj, kryt, rámeček) včetně montáže a zapojení (zázemí učeben)</t>
  </si>
  <si>
    <t>3.</t>
  </si>
  <si>
    <t>SVÍTIDLA VČETNĚ ZDROJŮ, MONTÁŽE A ZAPOJENÍ A RECYKLACE SVÍTIDEL A ZDROJŮ</t>
  </si>
  <si>
    <t>demontáž vnitřního svítidla se zachováním funkčnosti</t>
  </si>
  <si>
    <t>zpětná montáž vnitřního svítidla</t>
  </si>
  <si>
    <t>4.</t>
  </si>
  <si>
    <t>INSTALAČNÍ MATERIÁL, PŘÍSTROJE, ZAŘÍZENÍ, VČETNĚ MONTÁŽE, ZAPOJENÍ A ULOŽENÍ</t>
  </si>
  <si>
    <t>KRABICE DO HOŘLAVÝCH MATERIÁLŮ (DO DUTÝCH STĚN)</t>
  </si>
  <si>
    <t>krabice přístrojová, zapuštěná ø 68mm</t>
  </si>
  <si>
    <t>krabice přístrojová, zapuštěná ø 68mm, délka 138mm, pro 2 zásuvky</t>
  </si>
  <si>
    <t>krabice přístrojová, zapuštěná ø 68mm délka 209mm, pro 3 zásuvky</t>
  </si>
  <si>
    <t>KRABICE V UZAVŘENÉM PROVEDENÍ</t>
  </si>
  <si>
    <t xml:space="preserve">krabice odbočná s víčkem s bezšroubovými svorkami, plastová, IP54, na povrch </t>
  </si>
  <si>
    <t xml:space="preserve">KABELOVÉ LIŠTY, PŘÍCHYTKY </t>
  </si>
  <si>
    <t>lišta 40x40 včetně víka</t>
  </si>
  <si>
    <t>stropní kabelová příchytka, včetně materiálu pro ukotvení</t>
  </si>
  <si>
    <t>TRUBKY A CHRÁNIČKY</t>
  </si>
  <si>
    <t>trubka ohebná PVC ø 25/18,3mm (dn/di), vč. uchycení</t>
  </si>
  <si>
    <t>zatahovací vodič</t>
  </si>
  <si>
    <t>OSTATNÍ MATERIÁL</t>
  </si>
  <si>
    <t>bezšroubová svorka do průřezu 4mm² pro spojení dvou vodičů</t>
  </si>
  <si>
    <t>nosný materiál do 5kg</t>
  </si>
  <si>
    <t>5.</t>
  </si>
  <si>
    <t>KABELY VČETNĚ MONTÁŽE, ULOŽENÍ A ZAPOJENÍ</t>
  </si>
  <si>
    <t>KABELY CYKY</t>
  </si>
  <si>
    <t>kabel CYKY-J 3x2,5mm</t>
  </si>
  <si>
    <t>kabel CYKY-J 3x1,5mm</t>
  </si>
  <si>
    <t>KABELY DATOVÉ</t>
  </si>
  <si>
    <t>kabel UTP Cat.6</t>
  </si>
  <si>
    <t>6.</t>
  </si>
  <si>
    <t>OSTATNÍ</t>
  </si>
  <si>
    <t>štítky na krabice, zásuvky a spínače</t>
  </si>
  <si>
    <t>vrtání otvorů do ø 10cm</t>
  </si>
  <si>
    <t>zhotovení drážky v cihle pro vodiče, rozměr 30x30mm</t>
  </si>
  <si>
    <t>zapravení rýh vápenocementovou omítkou, ve stěnách, šířka rýhy do 150mm, jádrová</t>
  </si>
  <si>
    <r>
      <t>m</t>
    </r>
    <r>
      <rPr>
        <vertAlign val="superscript"/>
        <sz val="10"/>
        <rFont val="Arial"/>
        <family val="2"/>
        <charset val="238"/>
      </rPr>
      <t>2</t>
    </r>
  </si>
  <si>
    <t>zapravení rýh vápenocementovou omítkou, ve stěnách, šířka rýhy do 300mm, štuková</t>
  </si>
  <si>
    <t>požární prostupy dle počtu kabelů</t>
  </si>
  <si>
    <t xml:space="preserve">pomocný instalační materiál </t>
  </si>
  <si>
    <t xml:space="preserve">koordinace ostatních profesí během stavby </t>
  </si>
  <si>
    <t>hod</t>
  </si>
  <si>
    <t>revize elektroinstalace</t>
  </si>
  <si>
    <t>CELKEM D.1.4.1 Elektroinstalace</t>
  </si>
  <si>
    <t xml:space="preserve">Lipka – školské zařízení pro environmentální vzdělávání Brno, příspěvková  organizace </t>
  </si>
  <si>
    <t>pracoviště Jezírko</t>
  </si>
  <si>
    <t>CZ44993447</t>
  </si>
  <si>
    <t>Lipka – školské zařízení pro environmentální vzdělávání Brno, příspěvková  organizace
pracoviště Jezírko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</si>
</sst>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Kč&quot;_-;\-* #,##0.00\ &quot;Kč&quot;_-;_-* &quot;-&quot;??\ &quot;Kč&quot;_-;_-@_-"/>
    <numFmt numFmtId="164" formatCode="#,##0.0"/>
    <numFmt numFmtId="165" formatCode="#,##0.00000"/>
    <numFmt numFmtId="166" formatCode="#,##0.00\ &quot;Kč&quot;"/>
    <numFmt numFmtId="167" formatCode="#,##0.00_ ;\-#,##0.00\ "/>
    <numFmt numFmtId="169" formatCode="_-* #,##0.00&quot; Kč&quot;_-;\-* #,##0.00&quot; Kč&quot;_-;_-* \-??&quot; Kč&quot;_-;_-@_-"/>
  </numFmts>
  <fonts count="3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  <charset val="238"/>
    </font>
    <font>
      <b/>
      <sz val="13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i/>
      <sz val="10"/>
      <name val="Times New Roman CE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i/>
      <sz val="10"/>
      <name val="Arial CE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u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1" fillId="0" borderId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39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4" fontId="7" fillId="3" borderId="39" xfId="0" applyNumberFormat="1" applyFont="1" applyFill="1" applyBorder="1" applyAlignment="1">
      <alignment vertical="center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9" xfId="0" applyBorder="1"/>
    <xf numFmtId="0" fontId="4" fillId="0" borderId="6" xfId="0" applyFont="1" applyBorder="1"/>
    <xf numFmtId="0" fontId="20" fillId="0" borderId="1" xfId="0" applyFont="1" applyBorder="1"/>
    <xf numFmtId="0" fontId="20" fillId="0" borderId="0" xfId="0" applyFont="1"/>
    <xf numFmtId="166" fontId="0" fillId="0" borderId="2" xfId="0" applyNumberFormat="1" applyBorder="1" applyAlignment="1">
      <alignment horizontal="right"/>
    </xf>
    <xf numFmtId="0" fontId="20" fillId="0" borderId="49" xfId="0" applyFont="1" applyBorder="1"/>
    <xf numFmtId="0" fontId="21" fillId="0" borderId="49" xfId="0" applyFont="1" applyBorder="1"/>
    <xf numFmtId="166" fontId="20" fillId="0" borderId="50" xfId="0" applyNumberFormat="1" applyFont="1" applyBorder="1" applyAlignment="1">
      <alignment horizontal="right"/>
    </xf>
    <xf numFmtId="166" fontId="1" fillId="0" borderId="2" xfId="0" applyNumberFormat="1" applyFont="1" applyBorder="1" applyAlignment="1">
      <alignment horizontal="right"/>
    </xf>
    <xf numFmtId="0" fontId="0" fillId="0" borderId="49" xfId="0" applyBorder="1"/>
    <xf numFmtId="0" fontId="5" fillId="0" borderId="6" xfId="0" applyFont="1" applyBorder="1"/>
    <xf numFmtId="167" fontId="22" fillId="0" borderId="0" xfId="0" applyNumberFormat="1" applyFont="1"/>
    <xf numFmtId="4" fontId="0" fillId="0" borderId="0" xfId="0" applyNumberFormat="1" applyAlignment="1">
      <alignment horizontal="right"/>
    </xf>
    <xf numFmtId="0" fontId="5" fillId="0" borderId="18" xfId="0" applyFont="1" applyBorder="1"/>
    <xf numFmtId="0" fontId="0" fillId="0" borderId="18" xfId="0" applyBorder="1"/>
    <xf numFmtId="4" fontId="0" fillId="0" borderId="18" xfId="0" applyNumberFormat="1" applyBorder="1"/>
    <xf numFmtId="166" fontId="5" fillId="0" borderId="19" xfId="0" applyNumberFormat="1" applyFont="1" applyBorder="1" applyAlignment="1">
      <alignment horizontal="right"/>
    </xf>
    <xf numFmtId="0" fontId="0" fillId="0" borderId="51" xfId="0" applyBorder="1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14" fontId="23" fillId="0" borderId="0" xfId="0" applyNumberFormat="1" applyFont="1" applyAlignment="1">
      <alignment horizontal="right"/>
    </xf>
    <xf numFmtId="0" fontId="25" fillId="0" borderId="0" xfId="0" applyFont="1"/>
    <xf numFmtId="0" fontId="26" fillId="0" borderId="0" xfId="0" applyFont="1"/>
    <xf numFmtId="49" fontId="28" fillId="0" borderId="55" xfId="0" applyNumberFormat="1" applyFont="1" applyBorder="1" applyAlignment="1">
      <alignment horizontal="center" vertical="center"/>
    </xf>
    <xf numFmtId="0" fontId="29" fillId="0" borderId="0" xfId="0" applyFont="1"/>
    <xf numFmtId="0" fontId="28" fillId="0" borderId="62" xfId="0" applyFont="1" applyBorder="1" applyAlignment="1">
      <alignment horizontal="center" vertical="center"/>
    </xf>
    <xf numFmtId="0" fontId="30" fillId="0" borderId="63" xfId="0" applyFont="1" applyBorder="1" applyAlignment="1" applyProtection="1">
      <alignment horizontal="center" vertical="center" wrapText="1"/>
      <protection locked="0"/>
    </xf>
    <xf numFmtId="0" fontId="31" fillId="0" borderId="47" xfId="0" applyFont="1" applyBorder="1" applyAlignment="1" applyProtection="1">
      <alignment horizontal="center" vertical="center"/>
      <protection locked="0"/>
    </xf>
    <xf numFmtId="0" fontId="30" fillId="0" borderId="47" xfId="0" applyFont="1" applyBorder="1" applyAlignment="1" applyProtection="1">
      <alignment horizontal="center" vertical="center"/>
      <protection locked="0"/>
    </xf>
    <xf numFmtId="0" fontId="30" fillId="0" borderId="47" xfId="0" applyFont="1" applyBorder="1" applyAlignment="1">
      <alignment horizontal="center" vertical="center"/>
    </xf>
    <xf numFmtId="0" fontId="30" fillId="0" borderId="64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29" fillId="0" borderId="7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9" fillId="0" borderId="39" xfId="0" applyFont="1" applyBorder="1" applyAlignment="1">
      <alignment horizontal="left" vertical="center"/>
    </xf>
    <xf numFmtId="0" fontId="29" fillId="0" borderId="39" xfId="0" applyFont="1" applyBorder="1" applyAlignment="1">
      <alignment vertical="center" wrapText="1"/>
    </xf>
    <xf numFmtId="0" fontId="29" fillId="0" borderId="39" xfId="0" applyFont="1" applyBorder="1" applyAlignment="1">
      <alignment horizontal="center" vertical="center"/>
    </xf>
    <xf numFmtId="44" fontId="29" fillId="0" borderId="16" xfId="3" applyFont="1" applyFill="1" applyBorder="1" applyAlignment="1">
      <alignment horizontal="center" vertical="center"/>
    </xf>
    <xf numFmtId="0" fontId="29" fillId="0" borderId="38" xfId="0" applyFont="1" applyBorder="1" applyAlignment="1">
      <alignment horizontal="left" vertical="top"/>
    </xf>
    <xf numFmtId="0" fontId="29" fillId="0" borderId="29" xfId="0" applyFont="1" applyBorder="1" applyAlignment="1">
      <alignment horizontal="center"/>
    </xf>
    <xf numFmtId="0" fontId="29" fillId="0" borderId="39" xfId="0" applyFont="1" applyBorder="1" applyAlignment="1">
      <alignment horizontal="center"/>
    </xf>
    <xf numFmtId="44" fontId="29" fillId="0" borderId="66" xfId="3" applyFont="1" applyFill="1" applyBorder="1" applyAlignment="1">
      <alignment horizontal="center"/>
    </xf>
    <xf numFmtId="0" fontId="29" fillId="0" borderId="11" xfId="0" applyFont="1" applyBorder="1" applyAlignment="1">
      <alignment horizontal="center"/>
    </xf>
    <xf numFmtId="44" fontId="34" fillId="0" borderId="67" xfId="2" applyFont="1" applyFill="1" applyBorder="1" applyAlignment="1">
      <alignment horizontal="right" vertical="center"/>
    </xf>
    <xf numFmtId="16" fontId="32" fillId="0" borderId="11" xfId="0" applyNumberFormat="1" applyFont="1" applyBorder="1" applyAlignment="1">
      <alignment horizontal="center" vertical="center"/>
    </xf>
    <xf numFmtId="3" fontId="29" fillId="0" borderId="39" xfId="0" applyNumberFormat="1" applyFont="1" applyBorder="1" applyAlignment="1">
      <alignment horizontal="center" vertical="center"/>
    </xf>
    <xf numFmtId="44" fontId="29" fillId="0" borderId="66" xfId="4" applyNumberFormat="1" applyFont="1" applyFill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44" fontId="34" fillId="0" borderId="67" xfId="5" applyFont="1" applyFill="1" applyBorder="1" applyAlignment="1">
      <alignment horizontal="right" vertical="center"/>
    </xf>
    <xf numFmtId="0" fontId="29" fillId="0" borderId="29" xfId="0" applyFont="1" applyBorder="1" applyAlignment="1">
      <alignment horizontal="center" vertical="center"/>
    </xf>
    <xf numFmtId="0" fontId="29" fillId="0" borderId="72" xfId="0" applyFont="1" applyBorder="1" applyAlignment="1">
      <alignment horizontal="center" vertical="center" wrapText="1"/>
    </xf>
    <xf numFmtId="0" fontId="29" fillId="0" borderId="73" xfId="0" applyFont="1" applyBorder="1" applyAlignment="1">
      <alignment horizontal="center" vertical="center" wrapText="1"/>
    </xf>
    <xf numFmtId="44" fontId="29" fillId="0" borderId="75" xfId="3" applyFont="1" applyFill="1" applyBorder="1" applyAlignment="1">
      <alignment horizontal="center" vertical="center"/>
    </xf>
    <xf numFmtId="0" fontId="29" fillId="0" borderId="39" xfId="0" applyFont="1" applyBorder="1" applyAlignment="1" applyProtection="1">
      <alignment vertical="center" wrapText="1"/>
      <protection locked="0"/>
    </xf>
    <xf numFmtId="0" fontId="29" fillId="0" borderId="39" xfId="0" applyFont="1" applyBorder="1" applyAlignment="1" applyProtection="1">
      <alignment horizontal="center" vertical="center"/>
      <protection locked="0"/>
    </xf>
    <xf numFmtId="44" fontId="29" fillId="0" borderId="66" xfId="3" applyFont="1" applyFill="1" applyBorder="1" applyAlignment="1">
      <alignment vertical="center"/>
    </xf>
    <xf numFmtId="0" fontId="29" fillId="0" borderId="26" xfId="0" applyFont="1" applyBorder="1" applyAlignment="1">
      <alignment horizontal="left" vertical="center"/>
    </xf>
    <xf numFmtId="44" fontId="29" fillId="0" borderId="66" xfId="5" applyFont="1" applyFill="1" applyBorder="1" applyAlignment="1">
      <alignment vertical="center"/>
    </xf>
    <xf numFmtId="44" fontId="29" fillId="0" borderId="66" xfId="5" applyFont="1" applyFill="1" applyBorder="1" applyAlignment="1">
      <alignment horizontal="right" vertical="center"/>
    </xf>
    <xf numFmtId="0" fontId="29" fillId="0" borderId="10" xfId="0" applyFont="1" applyBorder="1" applyAlignment="1">
      <alignment horizontal="left" vertical="center"/>
    </xf>
    <xf numFmtId="0" fontId="29" fillId="6" borderId="0" xfId="0" applyFont="1" applyFill="1"/>
    <xf numFmtId="44" fontId="29" fillId="0" borderId="16" xfId="3" applyFont="1" applyFill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29" fillId="0" borderId="38" xfId="0" applyFont="1" applyBorder="1" applyAlignment="1">
      <alignment horizontal="left" vertical="center"/>
    </xf>
    <xf numFmtId="44" fontId="29" fillId="0" borderId="66" xfId="2" applyFont="1" applyFill="1" applyBorder="1" applyAlignment="1">
      <alignment vertical="center"/>
    </xf>
    <xf numFmtId="44" fontId="29" fillId="0" borderId="66" xfId="2" applyFont="1" applyFill="1" applyBorder="1" applyAlignment="1">
      <alignment horizontal="center" vertical="center"/>
    </xf>
    <xf numFmtId="0" fontId="29" fillId="0" borderId="76" xfId="6" applyFont="1" applyBorder="1" applyAlignment="1" applyProtection="1">
      <alignment horizontal="left" vertical="center" wrapText="1"/>
      <protection locked="0"/>
    </xf>
    <xf numFmtId="0" fontId="29" fillId="0" borderId="77" xfId="0" applyFont="1" applyBorder="1" applyAlignment="1">
      <alignment horizontal="center" vertical="center"/>
    </xf>
    <xf numFmtId="0" fontId="29" fillId="0" borderId="28" xfId="0" applyFont="1" applyBorder="1" applyAlignment="1">
      <alignment horizontal="left" vertical="center"/>
    </xf>
    <xf numFmtId="44" fontId="29" fillId="0" borderId="66" xfId="2" applyFont="1" applyFill="1" applyBorder="1" applyAlignment="1">
      <alignment horizontal="right" vertical="center"/>
    </xf>
    <xf numFmtId="0" fontId="29" fillId="0" borderId="38" xfId="0" applyFont="1" applyBorder="1" applyAlignment="1">
      <alignment vertical="center" wrapText="1"/>
    </xf>
    <xf numFmtId="44" fontId="29" fillId="0" borderId="78" xfId="5" applyFont="1" applyFill="1" applyBorder="1" applyAlignment="1">
      <alignment horizontal="right" vertical="center"/>
    </xf>
    <xf numFmtId="0" fontId="35" fillId="0" borderId="0" xfId="0" applyFont="1"/>
    <xf numFmtId="0" fontId="29" fillId="0" borderId="39" xfId="0" applyFont="1" applyBorder="1" applyAlignment="1" applyProtection="1">
      <alignment horizontal="centerContinuous" vertical="center"/>
      <protection locked="0"/>
    </xf>
    <xf numFmtId="44" fontId="29" fillId="0" borderId="66" xfId="7" applyFont="1" applyFill="1" applyBorder="1" applyAlignment="1">
      <alignment horizontal="center" vertical="center"/>
    </xf>
    <xf numFmtId="0" fontId="29" fillId="0" borderId="10" xfId="8" applyFont="1" applyBorder="1" applyAlignment="1">
      <alignment vertical="center" wrapText="1"/>
    </xf>
    <xf numFmtId="0" fontId="29" fillId="0" borderId="79" xfId="8" applyFont="1" applyBorder="1" applyAlignment="1">
      <alignment horizontal="center" vertical="center"/>
    </xf>
    <xf numFmtId="44" fontId="29" fillId="0" borderId="66" xfId="7" applyFont="1" applyFill="1" applyBorder="1" applyAlignment="1">
      <alignment vertical="center"/>
    </xf>
    <xf numFmtId="0" fontId="29" fillId="0" borderId="0" xfId="8" applyFont="1"/>
    <xf numFmtId="0" fontId="29" fillId="0" borderId="36" xfId="0" applyFont="1" applyBorder="1" applyAlignment="1" applyProtection="1">
      <alignment horizontal="center" vertical="center"/>
      <protection locked="0"/>
    </xf>
    <xf numFmtId="44" fontId="29" fillId="0" borderId="66" xfId="5" applyFont="1" applyFill="1" applyBorder="1" applyAlignment="1">
      <alignment horizontal="center" vertical="center"/>
    </xf>
    <xf numFmtId="0" fontId="29" fillId="0" borderId="74" xfId="0" applyFont="1" applyBorder="1" applyAlignment="1" applyProtection="1">
      <alignment horizontal="center" vertical="center"/>
      <protection locked="0"/>
    </xf>
    <xf numFmtId="0" fontId="29" fillId="0" borderId="29" xfId="0" applyFont="1" applyBorder="1" applyAlignment="1" applyProtection="1">
      <alignment horizontal="center" vertical="center"/>
      <protection locked="0"/>
    </xf>
    <xf numFmtId="0" fontId="29" fillId="0" borderId="0" xfId="0" applyFont="1" applyAlignment="1">
      <alignment horizontal="center" vertical="center"/>
    </xf>
    <xf numFmtId="44" fontId="32" fillId="0" borderId="67" xfId="0" applyNumberFormat="1" applyFont="1" applyBorder="1" applyAlignment="1" applyProtection="1">
      <alignment vertical="center" wrapText="1"/>
      <protection locked="0"/>
    </xf>
    <xf numFmtId="0" fontId="29" fillId="0" borderId="0" xfId="0" applyFont="1" applyAlignment="1">
      <alignment horizontal="center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9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/>
    </xf>
    <xf numFmtId="0" fontId="32" fillId="0" borderId="7" xfId="0" applyFont="1" applyBorder="1" applyAlignment="1" applyProtection="1">
      <alignment horizontal="left" vertical="center" wrapText="1"/>
      <protection locked="0"/>
    </xf>
    <xf numFmtId="0" fontId="32" fillId="0" borderId="13" xfId="0" applyFont="1" applyBorder="1" applyAlignment="1" applyProtection="1">
      <alignment horizontal="left" vertical="center" wrapText="1"/>
      <protection locked="0"/>
    </xf>
    <xf numFmtId="0" fontId="27" fillId="0" borderId="52" xfId="0" applyFont="1" applyBorder="1" applyAlignment="1">
      <alignment horizontal="center" vertical="center" textRotation="255" wrapText="1"/>
    </xf>
    <xf numFmtId="0" fontId="27" fillId="0" borderId="53" xfId="0" applyFont="1" applyBorder="1" applyAlignment="1">
      <alignment horizontal="center" vertical="center" textRotation="255" wrapText="1"/>
    </xf>
    <xf numFmtId="0" fontId="27" fillId="0" borderId="56" xfId="0" applyFont="1" applyBorder="1" applyAlignment="1">
      <alignment horizontal="center" vertical="center" textRotation="255" wrapText="1"/>
    </xf>
    <xf numFmtId="0" fontId="27" fillId="0" borderId="57" xfId="0" applyFont="1" applyBorder="1" applyAlignment="1">
      <alignment horizontal="center" vertical="center" textRotation="255" wrapText="1"/>
    </xf>
    <xf numFmtId="0" fontId="27" fillId="0" borderId="60" xfId="0" applyFont="1" applyBorder="1" applyAlignment="1">
      <alignment horizontal="center" vertical="center" textRotation="255" wrapText="1"/>
    </xf>
    <xf numFmtId="0" fontId="27" fillId="0" borderId="47" xfId="0" applyFont="1" applyBorder="1" applyAlignment="1">
      <alignment horizontal="center" vertical="center" textRotation="255" wrapText="1"/>
    </xf>
    <xf numFmtId="0" fontId="28" fillId="0" borderId="54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 wrapText="1"/>
    </xf>
    <xf numFmtId="0" fontId="2" fillId="0" borderId="59" xfId="0" applyFont="1" applyBorder="1" applyAlignment="1">
      <alignment horizontal="left" vertical="center" wrapText="1"/>
    </xf>
    <xf numFmtId="0" fontId="28" fillId="0" borderId="61" xfId="0" applyFont="1" applyBorder="1" applyAlignment="1">
      <alignment horizontal="left" vertical="center" wrapText="1"/>
    </xf>
    <xf numFmtId="0" fontId="29" fillId="0" borderId="20" xfId="0" applyFont="1" applyBorder="1" applyAlignment="1">
      <alignment horizontal="center"/>
    </xf>
    <xf numFmtId="0" fontId="29" fillId="0" borderId="68" xfId="0" applyFont="1" applyBorder="1" applyAlignment="1">
      <alignment horizontal="center"/>
    </xf>
    <xf numFmtId="0" fontId="29" fillId="0" borderId="69" xfId="0" applyFont="1" applyBorder="1" applyAlignment="1">
      <alignment horizontal="center"/>
    </xf>
    <xf numFmtId="0" fontId="32" fillId="0" borderId="65" xfId="0" applyFont="1" applyBorder="1" applyAlignment="1">
      <alignment horizontal="center" vertical="center"/>
    </xf>
    <xf numFmtId="0" fontId="33" fillId="0" borderId="6" xfId="0" applyFont="1" applyBorder="1" applyAlignment="1">
      <alignment horizontal="left" vertical="center" wrapText="1"/>
    </xf>
    <xf numFmtId="0" fontId="33" fillId="0" borderId="8" xfId="0" applyFont="1" applyBorder="1" applyAlignment="1">
      <alignment horizontal="left" vertical="center" wrapText="1"/>
    </xf>
    <xf numFmtId="0" fontId="34" fillId="0" borderId="7" xfId="0" applyFont="1" applyBorder="1" applyAlignment="1">
      <alignment horizontal="left" vertical="center" wrapText="1"/>
    </xf>
    <xf numFmtId="0" fontId="34" fillId="0" borderId="13" xfId="0" applyFont="1" applyBorder="1" applyAlignment="1">
      <alignment horizontal="left" vertical="center" wrapText="1"/>
    </xf>
    <xf numFmtId="16" fontId="32" fillId="0" borderId="70" xfId="0" applyNumberFormat="1" applyFont="1" applyBorder="1" applyAlignment="1">
      <alignment horizontal="center" vertical="center"/>
    </xf>
    <xf numFmtId="16" fontId="32" fillId="0" borderId="65" xfId="0" applyNumberFormat="1" applyFont="1" applyBorder="1" applyAlignment="1">
      <alignment horizontal="center" vertical="center"/>
    </xf>
    <xf numFmtId="16" fontId="32" fillId="0" borderId="71" xfId="0" applyNumberFormat="1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7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65" xfId="0" applyFont="1" applyBorder="1" applyAlignment="1">
      <alignment horizontal="center" vertical="center"/>
    </xf>
    <xf numFmtId="0" fontId="33" fillId="0" borderId="37" xfId="0" applyFont="1" applyBorder="1" applyAlignment="1">
      <alignment horizontal="left" vertical="center" wrapText="1"/>
    </xf>
    <xf numFmtId="0" fontId="33" fillId="0" borderId="16" xfId="0" applyFont="1" applyBorder="1" applyAlignment="1">
      <alignment horizontal="left" vertical="center" wrapText="1"/>
    </xf>
    <xf numFmtId="0" fontId="32" fillId="0" borderId="70" xfId="0" applyFont="1" applyBorder="1" applyAlignment="1">
      <alignment horizontal="center" vertical="center"/>
    </xf>
    <xf numFmtId="0" fontId="32" fillId="0" borderId="71" xfId="0" applyFont="1" applyBorder="1" applyAlignment="1">
      <alignment horizontal="center" vertical="center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6" xfId="0" applyFont="1" applyBorder="1" applyAlignment="1">
      <alignment vertical="center" wrapText="1"/>
    </xf>
    <xf numFmtId="0" fontId="33" fillId="0" borderId="8" xfId="0" applyFont="1" applyBorder="1" applyAlignment="1">
      <alignment vertical="center" wrapText="1"/>
    </xf>
    <xf numFmtId="0" fontId="34" fillId="0" borderId="7" xfId="0" applyFont="1" applyBorder="1" applyAlignment="1" applyProtection="1">
      <alignment horizontal="left" vertical="center" wrapText="1"/>
      <protection locked="0"/>
    </xf>
    <xf numFmtId="0" fontId="34" fillId="0" borderId="13" xfId="0" applyFont="1" applyBorder="1" applyAlignment="1" applyProtection="1">
      <alignment horizontal="left" vertical="center" wrapText="1"/>
      <protection locked="0"/>
    </xf>
    <xf numFmtId="0" fontId="8" fillId="7" borderId="18" xfId="0" applyFont="1" applyFill="1" applyBorder="1" applyAlignment="1">
      <alignment horizontal="left" vertical="top" wrapText="1"/>
    </xf>
    <xf numFmtId="49" fontId="0" fillId="0" borderId="37" xfId="0" applyNumberForma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2" fillId="0" borderId="80" xfId="0" applyFont="1" applyBorder="1" applyAlignment="1">
      <alignment horizontal="left" vertical="center" wrapText="1"/>
    </xf>
    <xf numFmtId="0" fontId="2" fillId="0" borderId="81" xfId="0" applyFont="1" applyBorder="1" applyAlignment="1">
      <alignment horizontal="left" vertical="center" wrapText="1"/>
    </xf>
    <xf numFmtId="44" fontId="29" fillId="8" borderId="82" xfId="3" applyFont="1" applyFill="1" applyBorder="1" applyAlignment="1">
      <alignment horizontal="center" vertical="center"/>
    </xf>
    <xf numFmtId="4" fontId="16" fillId="9" borderId="45" xfId="0" applyNumberFormat="1" applyFont="1" applyFill="1" applyBorder="1" applyAlignment="1" applyProtection="1">
      <alignment vertical="top" shrinkToFit="1"/>
      <protection locked="0"/>
    </xf>
  </cellXfs>
  <cellStyles count="9">
    <cellStyle name="Měna" xfId="2" builtinId="4"/>
    <cellStyle name="Měna 2" xfId="3"/>
    <cellStyle name="Měna 2 2" xfId="4"/>
    <cellStyle name="měny 2" xfId="5"/>
    <cellStyle name="měny 2 2" xfId="7"/>
    <cellStyle name="Normální" xfId="0" builtinId="0"/>
    <cellStyle name="normální 2" xfId="1"/>
    <cellStyle name="normální 3" xfId="8"/>
    <cellStyle name="normální 5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I30" sqref="I30"/>
    </sheetView>
  </sheetViews>
  <sheetFormatPr defaultRowHeight="12.9" x14ac:dyDescent="0.2"/>
  <sheetData>
    <row r="1" spans="1:7" ht="13.6" x14ac:dyDescent="0.25">
      <c r="A1" s="21" t="s">
        <v>40</v>
      </c>
    </row>
    <row r="2" spans="1:7" ht="57.75" customHeight="1" x14ac:dyDescent="0.2">
      <c r="A2" s="276" t="s">
        <v>41</v>
      </c>
      <c r="B2" s="276"/>
      <c r="C2" s="276"/>
      <c r="D2" s="276"/>
      <c r="E2" s="276"/>
      <c r="F2" s="276"/>
      <c r="G2" s="2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1" zoomScaleNormal="100" zoomScaleSheetLayoutView="75" workbookViewId="0">
      <selection activeCell="M17" sqref="M17"/>
    </sheetView>
  </sheetViews>
  <sheetFormatPr defaultColWidth="9" defaultRowHeight="12.9" x14ac:dyDescent="0.2"/>
  <cols>
    <col min="1" max="1" width="8.375" hidden="1" customWidth="1"/>
    <col min="2" max="2" width="13.375" customWidth="1"/>
    <col min="3" max="3" width="7.375" style="52" customWidth="1"/>
    <col min="4" max="4" width="13" style="52" customWidth="1"/>
    <col min="5" max="5" width="9.75" style="52" customWidth="1"/>
    <col min="6" max="6" width="11.75" customWidth="1"/>
    <col min="7" max="9" width="13" customWidth="1"/>
    <col min="10" max="10" width="5.625" customWidth="1"/>
    <col min="11" max="11" width="4.25" customWidth="1"/>
    <col min="12" max="15" width="10.75" customWidth="1"/>
  </cols>
  <sheetData>
    <row r="1" spans="1:15" ht="33.799999999999997" customHeight="1" x14ac:dyDescent="0.2">
      <c r="A1" s="47" t="s">
        <v>38</v>
      </c>
      <c r="B1" s="312" t="s">
        <v>4</v>
      </c>
      <c r="C1" s="313"/>
      <c r="D1" s="313"/>
      <c r="E1" s="313"/>
      <c r="F1" s="313"/>
      <c r="G1" s="313"/>
      <c r="H1" s="313"/>
      <c r="I1" s="313"/>
      <c r="J1" s="314"/>
    </row>
    <row r="2" spans="1:15" ht="36" customHeight="1" x14ac:dyDescent="0.2">
      <c r="A2" s="2"/>
      <c r="B2" s="75" t="s">
        <v>24</v>
      </c>
      <c r="C2" s="76"/>
      <c r="D2" s="77" t="s">
        <v>49</v>
      </c>
      <c r="E2" s="318" t="s">
        <v>323</v>
      </c>
      <c r="F2" s="319"/>
      <c r="G2" s="319"/>
      <c r="H2" s="319"/>
      <c r="I2" s="319"/>
      <c r="J2" s="320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321" t="s">
        <v>324</v>
      </c>
      <c r="F3" s="322"/>
      <c r="G3" s="322"/>
      <c r="H3" s="322"/>
      <c r="I3" s="322"/>
      <c r="J3" s="323"/>
    </row>
    <row r="4" spans="1:15" ht="23.3" customHeight="1" x14ac:dyDescent="0.2">
      <c r="A4" s="74">
        <v>3786</v>
      </c>
      <c r="B4" s="80" t="s">
        <v>48</v>
      </c>
      <c r="C4" s="81"/>
      <c r="D4" s="82" t="s">
        <v>43</v>
      </c>
      <c r="E4" s="301" t="s">
        <v>44</v>
      </c>
      <c r="F4" s="302"/>
      <c r="G4" s="302"/>
      <c r="H4" s="302"/>
      <c r="I4" s="302"/>
      <c r="J4" s="303"/>
    </row>
    <row r="5" spans="1:15" ht="23.95" customHeight="1" x14ac:dyDescent="0.2">
      <c r="A5" s="2"/>
      <c r="B5" s="31" t="s">
        <v>23</v>
      </c>
      <c r="D5" s="306" t="s">
        <v>323</v>
      </c>
      <c r="E5" s="307"/>
      <c r="F5" s="307"/>
      <c r="G5" s="307"/>
      <c r="H5" s="18" t="s">
        <v>42</v>
      </c>
      <c r="I5" s="22">
        <v>44993447</v>
      </c>
      <c r="J5" s="8"/>
    </row>
    <row r="6" spans="1:15" ht="15.8" customHeight="1" x14ac:dyDescent="0.2">
      <c r="A6" s="2"/>
      <c r="B6" s="28"/>
      <c r="C6" s="55"/>
      <c r="D6" s="308"/>
      <c r="E6" s="309"/>
      <c r="F6" s="309"/>
      <c r="G6" s="309"/>
      <c r="H6" s="18" t="s">
        <v>36</v>
      </c>
      <c r="I6" s="22" t="s">
        <v>325</v>
      </c>
      <c r="J6" s="8"/>
    </row>
    <row r="7" spans="1:15" ht="15.8" customHeight="1" x14ac:dyDescent="0.2">
      <c r="A7" s="2"/>
      <c r="B7" s="29"/>
      <c r="C7" s="56"/>
      <c r="D7" s="53"/>
      <c r="E7" s="310"/>
      <c r="F7" s="311"/>
      <c r="G7" s="311"/>
      <c r="H7" s="24"/>
      <c r="I7" s="23"/>
      <c r="J7" s="34"/>
    </row>
    <row r="8" spans="1:15" ht="23.95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8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8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3.95" customHeight="1" x14ac:dyDescent="0.2">
      <c r="A11" s="2"/>
      <c r="B11" s="31" t="s">
        <v>20</v>
      </c>
      <c r="D11" s="325"/>
      <c r="E11" s="325"/>
      <c r="F11" s="325"/>
      <c r="G11" s="325"/>
      <c r="H11" s="18" t="s">
        <v>42</v>
      </c>
      <c r="I11" s="83"/>
      <c r="J11" s="8"/>
    </row>
    <row r="12" spans="1:15" ht="15.8" customHeight="1" x14ac:dyDescent="0.2">
      <c r="A12" s="2"/>
      <c r="B12" s="28"/>
      <c r="C12" s="55"/>
      <c r="D12" s="300"/>
      <c r="E12" s="300"/>
      <c r="F12" s="300"/>
      <c r="G12" s="300"/>
      <c r="H12" s="18" t="s">
        <v>36</v>
      </c>
      <c r="I12" s="83"/>
      <c r="J12" s="8"/>
    </row>
    <row r="13" spans="1:15" ht="15.8" customHeight="1" x14ac:dyDescent="0.2">
      <c r="A13" s="2"/>
      <c r="B13" s="29"/>
      <c r="C13" s="56"/>
      <c r="D13" s="84"/>
      <c r="E13" s="304"/>
      <c r="F13" s="305"/>
      <c r="G13" s="305"/>
      <c r="H13" s="19"/>
      <c r="I13" s="23"/>
      <c r="J13" s="34"/>
    </row>
    <row r="14" spans="1:15" ht="23.95" customHeight="1" x14ac:dyDescent="0.2">
      <c r="A14" s="2"/>
      <c r="B14" s="43" t="s">
        <v>22</v>
      </c>
      <c r="C14" s="58"/>
      <c r="D14" s="390"/>
      <c r="E14" s="390"/>
      <c r="F14" s="390"/>
      <c r="G14" s="390"/>
      <c r="H14" s="45"/>
      <c r="I14" s="44"/>
      <c r="J14" s="46"/>
    </row>
    <row r="15" spans="1:15" ht="32.299999999999997" customHeight="1" x14ac:dyDescent="0.2">
      <c r="A15" s="2"/>
      <c r="B15" s="35" t="s">
        <v>34</v>
      </c>
      <c r="C15" s="59"/>
      <c r="D15" s="54"/>
      <c r="E15" s="324"/>
      <c r="F15" s="324"/>
      <c r="G15" s="326"/>
      <c r="H15" s="326"/>
      <c r="I15" s="326" t="s">
        <v>31</v>
      </c>
      <c r="J15" s="327"/>
    </row>
    <row r="16" spans="1:15" ht="23.3" customHeight="1" x14ac:dyDescent="0.2">
      <c r="A16" s="137" t="s">
        <v>26</v>
      </c>
      <c r="B16" s="38" t="s">
        <v>26</v>
      </c>
      <c r="C16" s="60"/>
      <c r="D16" s="61"/>
      <c r="E16" s="289"/>
      <c r="F16" s="290"/>
      <c r="G16" s="289"/>
      <c r="H16" s="290"/>
      <c r="I16" s="289">
        <f>SUMIF(F49:F58,A16,I49:I58)+SUMIF(F49:F58,"PSU",I49:I58)</f>
        <v>0</v>
      </c>
      <c r="J16" s="291"/>
    </row>
    <row r="17" spans="1:10" ht="23.3" customHeight="1" x14ac:dyDescent="0.2">
      <c r="A17" s="137" t="s">
        <v>27</v>
      </c>
      <c r="B17" s="38" t="s">
        <v>27</v>
      </c>
      <c r="C17" s="60"/>
      <c r="D17" s="61"/>
      <c r="E17" s="289"/>
      <c r="F17" s="290"/>
      <c r="G17" s="289"/>
      <c r="H17" s="290"/>
      <c r="I17" s="289">
        <f>SUMIF(F49:F58,A17,I49:I58)</f>
        <v>0</v>
      </c>
      <c r="J17" s="291"/>
    </row>
    <row r="18" spans="1:10" ht="23.3" customHeight="1" x14ac:dyDescent="0.2">
      <c r="A18" s="137" t="s">
        <v>28</v>
      </c>
      <c r="B18" s="38" t="s">
        <v>28</v>
      </c>
      <c r="C18" s="60"/>
      <c r="D18" s="61"/>
      <c r="E18" s="289"/>
      <c r="F18" s="290"/>
      <c r="G18" s="289"/>
      <c r="H18" s="290"/>
      <c r="I18" s="289">
        <f>SUMIF(F49:F58,A18,I49:I58)</f>
        <v>0</v>
      </c>
      <c r="J18" s="291"/>
    </row>
    <row r="19" spans="1:10" ht="23.3" customHeight="1" x14ac:dyDescent="0.2">
      <c r="A19" s="137" t="s">
        <v>73</v>
      </c>
      <c r="B19" s="38" t="s">
        <v>29</v>
      </c>
      <c r="C19" s="60"/>
      <c r="D19" s="61"/>
      <c r="E19" s="289"/>
      <c r="F19" s="290"/>
      <c r="G19" s="289"/>
      <c r="H19" s="290"/>
      <c r="I19" s="289">
        <f>SUMIF(F49:F58,A19,I49:I58)</f>
        <v>0</v>
      </c>
      <c r="J19" s="291"/>
    </row>
    <row r="20" spans="1:10" ht="23.3" customHeight="1" x14ac:dyDescent="0.2">
      <c r="A20" s="137" t="s">
        <v>74</v>
      </c>
      <c r="B20" s="38" t="s">
        <v>30</v>
      </c>
      <c r="C20" s="60"/>
      <c r="D20" s="61"/>
      <c r="E20" s="289"/>
      <c r="F20" s="290"/>
      <c r="G20" s="289"/>
      <c r="H20" s="290"/>
      <c r="I20" s="289">
        <f>SUMIF(F49:F58,A20,I49:I58)</f>
        <v>0</v>
      </c>
      <c r="J20" s="291"/>
    </row>
    <row r="21" spans="1:10" ht="23.3" customHeight="1" x14ac:dyDescent="0.25">
      <c r="A21" s="2"/>
      <c r="B21" s="48" t="s">
        <v>31</v>
      </c>
      <c r="C21" s="62"/>
      <c r="D21" s="63"/>
      <c r="E21" s="292"/>
      <c r="F21" s="328"/>
      <c r="G21" s="292"/>
      <c r="H21" s="328"/>
      <c r="I21" s="292">
        <f>SUM(I16:J20)</f>
        <v>0</v>
      </c>
      <c r="J21" s="293"/>
    </row>
    <row r="22" spans="1:10" ht="32.95000000000000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3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87">
        <f>ZakladDPHSniVypocet</f>
        <v>0</v>
      </c>
      <c r="H23" s="288"/>
      <c r="I23" s="288"/>
      <c r="J23" s="40" t="str">
        <f t="shared" ref="J23:J28" si="0">Mena</f>
        <v>CZK</v>
      </c>
    </row>
    <row r="24" spans="1:10" ht="23.3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85">
        <f>A23</f>
        <v>0</v>
      </c>
      <c r="H24" s="286"/>
      <c r="I24" s="286"/>
      <c r="J24" s="40" t="str">
        <f t="shared" si="0"/>
        <v>CZK</v>
      </c>
    </row>
    <row r="25" spans="1:10" ht="23.3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87">
        <f>ZakladDPHZaklVypocet</f>
        <v>0</v>
      </c>
      <c r="H25" s="288"/>
      <c r="I25" s="288"/>
      <c r="J25" s="40" t="str">
        <f t="shared" si="0"/>
        <v>CZK</v>
      </c>
    </row>
    <row r="26" spans="1:10" ht="23.3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315">
        <f>A25</f>
        <v>0</v>
      </c>
      <c r="H26" s="316"/>
      <c r="I26" s="316"/>
      <c r="J26" s="37" t="str">
        <f t="shared" si="0"/>
        <v>CZK</v>
      </c>
    </row>
    <row r="27" spans="1:10" ht="23.3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317">
        <f>CenaCelkem-(ZakladDPHSni+DPHSni+ZakladDPHZakl+DPHZakl)</f>
        <v>0</v>
      </c>
      <c r="H27" s="317"/>
      <c r="I27" s="317"/>
      <c r="J27" s="41" t="str">
        <f t="shared" si="0"/>
        <v>CZK</v>
      </c>
    </row>
    <row r="28" spans="1:10" ht="27.7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94">
        <f>ZakladDPHSniVypocet+ZakladDPHZaklVypocet</f>
        <v>0</v>
      </c>
      <c r="H28" s="295"/>
      <c r="I28" s="295"/>
      <c r="J28" s="114" t="str">
        <f t="shared" si="0"/>
        <v>CZK</v>
      </c>
    </row>
    <row r="29" spans="1:10" ht="27.7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294">
        <f>A27</f>
        <v>0</v>
      </c>
      <c r="H29" s="294"/>
      <c r="I29" s="294"/>
      <c r="J29" s="117" t="s">
        <v>52</v>
      </c>
    </row>
    <row r="30" spans="1:10" ht="12.75" customHeight="1" x14ac:dyDescent="0.2">
      <c r="A30" s="2"/>
      <c r="B30" s="2"/>
      <c r="J30" s="9"/>
    </row>
    <row r="31" spans="1:10" ht="30.1" customHeight="1" x14ac:dyDescent="0.2">
      <c r="A31" s="2"/>
      <c r="B31" s="2"/>
      <c r="J31" s="9"/>
    </row>
    <row r="32" spans="1:10" ht="18.7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" customHeight="1" x14ac:dyDescent="0.25">
      <c r="A34" s="20"/>
      <c r="B34" s="20"/>
      <c r="C34" s="72"/>
      <c r="D34" s="296"/>
      <c r="E34" s="297"/>
      <c r="G34" s="298"/>
      <c r="H34" s="299"/>
      <c r="I34" s="299"/>
      <c r="J34" s="25"/>
    </row>
    <row r="35" spans="1:10" ht="12.75" customHeight="1" x14ac:dyDescent="0.2">
      <c r="A35" s="2"/>
      <c r="B35" s="2"/>
      <c r="D35" s="284" t="s">
        <v>2</v>
      </c>
      <c r="E35" s="284"/>
      <c r="H35" s="10" t="s">
        <v>3</v>
      </c>
      <c r="J35" s="9"/>
    </row>
    <row r="36" spans="1:10" ht="13.6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50</v>
      </c>
      <c r="C39" s="279"/>
      <c r="D39" s="279"/>
      <c r="E39" s="279"/>
      <c r="F39" s="97">
        <f>'položkový rozpočet - stavba'!AE89</f>
        <v>0</v>
      </c>
      <c r="G39" s="98">
        <f>'položkový rozpočet - stavba'!AF89</f>
        <v>0</v>
      </c>
      <c r="H39" s="99">
        <f>(F39*SazbaDPH1/100)+(G39*SazbaDPH2/100)</f>
        <v>0</v>
      </c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6">
        <v>2</v>
      </c>
      <c r="B40" s="101" t="s">
        <v>45</v>
      </c>
      <c r="C40" s="280" t="s">
        <v>46</v>
      </c>
      <c r="D40" s="280"/>
      <c r="E40" s="280"/>
      <c r="F40" s="102">
        <f>'položkový rozpočet - stavba'!AE89</f>
        <v>0</v>
      </c>
      <c r="G40" s="103">
        <f>'položkový rozpočet - stavba'!AF89</f>
        <v>0</v>
      </c>
      <c r="H40" s="103">
        <f>(F40*SazbaDPH1/100)+(G40*SazbaDPH2/100)</f>
        <v>0</v>
      </c>
      <c r="I40" s="103">
        <f>F40+G40+H40</f>
        <v>0</v>
      </c>
      <c r="J40" s="104" t="str">
        <f>IF(CenaCelkemVypocet=0,"",I40/CenaCelkemVypocet*100)</f>
        <v/>
      </c>
    </row>
    <row r="41" spans="1:10" ht="25.5" hidden="1" customHeight="1" x14ac:dyDescent="0.2">
      <c r="A41" s="86">
        <v>3</v>
      </c>
      <c r="B41" s="105" t="s">
        <v>43</v>
      </c>
      <c r="C41" s="279" t="s">
        <v>44</v>
      </c>
      <c r="D41" s="279"/>
      <c r="E41" s="279"/>
      <c r="F41" s="106">
        <f>'položkový rozpočet - stavba'!AE89</f>
        <v>0</v>
      </c>
      <c r="G41" s="99">
        <f>'položkový rozpočet - stavba'!AF89</f>
        <v>0</v>
      </c>
      <c r="H41" s="99">
        <f>(F41*SazbaDPH1/100)+(G41*SazbaDPH2/100)</f>
        <v>0</v>
      </c>
      <c r="I41" s="99">
        <f>F41+G41+H41</f>
        <v>0</v>
      </c>
      <c r="J41" s="100" t="str">
        <f>IF(CenaCelkemVypocet=0,"",I41/CenaCelkemVypocet*100)</f>
        <v/>
      </c>
    </row>
    <row r="42" spans="1:10" ht="25.5" hidden="1" customHeight="1" x14ac:dyDescent="0.2">
      <c r="A42" s="86"/>
      <c r="B42" s="281" t="s">
        <v>51</v>
      </c>
      <c r="C42" s="282"/>
      <c r="D42" s="282"/>
      <c r="E42" s="283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>
        <f>SUMIF(A39:A41,"=1",J39:J41)</f>
        <v>0</v>
      </c>
    </row>
    <row r="46" spans="1:10" ht="15.65" x14ac:dyDescent="0.25">
      <c r="B46" s="118" t="s">
        <v>53</v>
      </c>
    </row>
    <row r="48" spans="1:10" ht="25.5" customHeight="1" x14ac:dyDescent="0.2">
      <c r="A48" s="120"/>
      <c r="B48" s="123" t="s">
        <v>18</v>
      </c>
      <c r="C48" s="123" t="s">
        <v>6</v>
      </c>
      <c r="D48" s="124"/>
      <c r="E48" s="124"/>
      <c r="F48" s="125" t="s">
        <v>54</v>
      </c>
      <c r="G48" s="125"/>
      <c r="H48" s="125"/>
      <c r="I48" s="125" t="s">
        <v>31</v>
      </c>
      <c r="J48" s="125" t="s">
        <v>0</v>
      </c>
    </row>
    <row r="49" spans="1:10" ht="36.700000000000003" customHeight="1" x14ac:dyDescent="0.2">
      <c r="A49" s="121"/>
      <c r="B49" s="126" t="s">
        <v>55</v>
      </c>
      <c r="C49" s="277" t="s">
        <v>56</v>
      </c>
      <c r="D49" s="278"/>
      <c r="E49" s="278"/>
      <c r="F49" s="135" t="s">
        <v>26</v>
      </c>
      <c r="G49" s="127"/>
      <c r="H49" s="127"/>
      <c r="I49" s="127">
        <f>'položkový rozpočet - stavba'!G8</f>
        <v>0</v>
      </c>
      <c r="J49" s="132" t="str">
        <f>IF(I59=0,"",I49/I59*100)</f>
        <v/>
      </c>
    </row>
    <row r="50" spans="1:10" ht="36.700000000000003" customHeight="1" x14ac:dyDescent="0.2">
      <c r="A50" s="121"/>
      <c r="B50" s="126" t="s">
        <v>57</v>
      </c>
      <c r="C50" s="277" t="s">
        <v>58</v>
      </c>
      <c r="D50" s="278"/>
      <c r="E50" s="278"/>
      <c r="F50" s="135" t="s">
        <v>26</v>
      </c>
      <c r="G50" s="127"/>
      <c r="H50" s="127"/>
      <c r="I50" s="127">
        <f>'položkový rozpočet - stavba'!G19</f>
        <v>0</v>
      </c>
      <c r="J50" s="132" t="str">
        <f>IF(I59=0,"",I50/I59*100)</f>
        <v/>
      </c>
    </row>
    <row r="51" spans="1:10" ht="36.700000000000003" customHeight="1" x14ac:dyDescent="0.2">
      <c r="A51" s="121"/>
      <c r="B51" s="126" t="s">
        <v>59</v>
      </c>
      <c r="C51" s="277" t="s">
        <v>60</v>
      </c>
      <c r="D51" s="278"/>
      <c r="E51" s="278"/>
      <c r="F51" s="135" t="s">
        <v>26</v>
      </c>
      <c r="G51" s="127"/>
      <c r="H51" s="127"/>
      <c r="I51" s="127">
        <f>'položkový rozpočet - stavba'!G37</f>
        <v>0</v>
      </c>
      <c r="J51" s="132" t="str">
        <f>IF(I59=0,"",I51/I59*100)</f>
        <v/>
      </c>
    </row>
    <row r="52" spans="1:10" ht="36.700000000000003" customHeight="1" x14ac:dyDescent="0.2">
      <c r="A52" s="121"/>
      <c r="B52" s="126" t="s">
        <v>61</v>
      </c>
      <c r="C52" s="277" t="s">
        <v>62</v>
      </c>
      <c r="D52" s="278"/>
      <c r="E52" s="278"/>
      <c r="F52" s="135" t="s">
        <v>27</v>
      </c>
      <c r="G52" s="127"/>
      <c r="H52" s="127"/>
      <c r="I52" s="127">
        <f>'položkový rozpočet - stavba'!G39</f>
        <v>0</v>
      </c>
      <c r="J52" s="132" t="str">
        <f>IF(I59=0,"",I52/I59*100)</f>
        <v/>
      </c>
    </row>
    <row r="53" spans="1:10" ht="36.700000000000003" customHeight="1" x14ac:dyDescent="0.2">
      <c r="A53" s="121"/>
      <c r="B53" s="126" t="s">
        <v>63</v>
      </c>
      <c r="C53" s="277" t="s">
        <v>64</v>
      </c>
      <c r="D53" s="278"/>
      <c r="E53" s="278"/>
      <c r="F53" s="135" t="s">
        <v>27</v>
      </c>
      <c r="G53" s="127"/>
      <c r="H53" s="127"/>
      <c r="I53" s="127">
        <f>'položkový rozpočet - stavba'!G62</f>
        <v>0</v>
      </c>
      <c r="J53" s="132" t="str">
        <f>IF(I59=0,"",I53/I59*100)</f>
        <v/>
      </c>
    </row>
    <row r="54" spans="1:10" ht="36.700000000000003" customHeight="1" x14ac:dyDescent="0.2">
      <c r="A54" s="121"/>
      <c r="B54" s="126" t="s">
        <v>65</v>
      </c>
      <c r="C54" s="277" t="s">
        <v>66</v>
      </c>
      <c r="D54" s="278"/>
      <c r="E54" s="278"/>
      <c r="F54" s="135" t="s">
        <v>27</v>
      </c>
      <c r="G54" s="127"/>
      <c r="H54" s="127"/>
      <c r="I54" s="127">
        <f>'položkový rozpočet - stavba'!G64</f>
        <v>0</v>
      </c>
      <c r="J54" s="132" t="str">
        <f>IF(I59=0,"",I54/I59*100)</f>
        <v/>
      </c>
    </row>
    <row r="55" spans="1:10" ht="36.700000000000003" customHeight="1" x14ac:dyDescent="0.2">
      <c r="A55" s="121"/>
      <c r="B55" s="126" t="s">
        <v>67</v>
      </c>
      <c r="C55" s="277" t="s">
        <v>68</v>
      </c>
      <c r="D55" s="278"/>
      <c r="E55" s="278"/>
      <c r="F55" s="135" t="s">
        <v>27</v>
      </c>
      <c r="G55" s="127"/>
      <c r="H55" s="127"/>
      <c r="I55" s="127">
        <f>'položkový rozpočet - stavba'!G67</f>
        <v>0</v>
      </c>
      <c r="J55" s="132" t="str">
        <f>IF(I59=0,"",I55/I59*100)</f>
        <v/>
      </c>
    </row>
    <row r="56" spans="1:10" ht="36.700000000000003" customHeight="1" x14ac:dyDescent="0.2">
      <c r="A56" s="121"/>
      <c r="B56" s="126" t="s">
        <v>69</v>
      </c>
      <c r="C56" s="277" t="s">
        <v>70</v>
      </c>
      <c r="D56" s="278"/>
      <c r="E56" s="278"/>
      <c r="F56" s="135" t="s">
        <v>27</v>
      </c>
      <c r="G56" s="127"/>
      <c r="H56" s="127"/>
      <c r="I56" s="127">
        <f>'položkový rozpočet - stavba'!G74</f>
        <v>0</v>
      </c>
      <c r="J56" s="132" t="str">
        <f>IF(I59=0,"",I56/I59*100)</f>
        <v/>
      </c>
    </row>
    <row r="57" spans="1:10" ht="36.700000000000003" customHeight="1" x14ac:dyDescent="0.2">
      <c r="A57" s="121"/>
      <c r="B57" s="126" t="s">
        <v>71</v>
      </c>
      <c r="C57" s="277" t="s">
        <v>72</v>
      </c>
      <c r="D57" s="278"/>
      <c r="E57" s="278"/>
      <c r="F57" s="135" t="s">
        <v>28</v>
      </c>
      <c r="G57" s="127"/>
      <c r="H57" s="127"/>
      <c r="I57" s="127">
        <f>'položkový rozpočet - stavba'!G77</f>
        <v>0</v>
      </c>
      <c r="J57" s="132" t="str">
        <f>IF(I59=0,"",I57/I59*100)</f>
        <v/>
      </c>
    </row>
    <row r="58" spans="1:10" ht="36.700000000000003" customHeight="1" x14ac:dyDescent="0.2">
      <c r="A58" s="121"/>
      <c r="B58" s="126" t="s">
        <v>73</v>
      </c>
      <c r="C58" s="277" t="s">
        <v>29</v>
      </c>
      <c r="D58" s="278"/>
      <c r="E58" s="278"/>
      <c r="F58" s="135" t="s">
        <v>73</v>
      </c>
      <c r="G58" s="127"/>
      <c r="H58" s="127"/>
      <c r="I58" s="127">
        <f>'položkový rozpočet - stavba'!G79</f>
        <v>0</v>
      </c>
      <c r="J58" s="132" t="str">
        <f>IF(I59=0,"",I58/I59*100)</f>
        <v/>
      </c>
    </row>
    <row r="59" spans="1:10" ht="25.5" customHeight="1" x14ac:dyDescent="0.2">
      <c r="A59" s="122"/>
      <c r="B59" s="128" t="s">
        <v>1</v>
      </c>
      <c r="C59" s="129"/>
      <c r="D59" s="130"/>
      <c r="E59" s="130"/>
      <c r="F59" s="136"/>
      <c r="G59" s="131"/>
      <c r="H59" s="131"/>
      <c r="I59" s="131">
        <f>SUM(I49:I58)</f>
        <v>0</v>
      </c>
      <c r="J59" s="133">
        <f>SUM(J49:J58)</f>
        <v>0</v>
      </c>
    </row>
    <row r="60" spans="1:10" x14ac:dyDescent="0.2">
      <c r="F60" s="85"/>
      <c r="G60" s="85"/>
      <c r="H60" s="85"/>
      <c r="I60" s="85"/>
      <c r="J60" s="134"/>
    </row>
    <row r="61" spans="1:10" x14ac:dyDescent="0.2">
      <c r="F61" s="85"/>
      <c r="G61" s="85"/>
      <c r="H61" s="85"/>
      <c r="I61" s="85"/>
      <c r="J61" s="134"/>
    </row>
    <row r="62" spans="1:10" x14ac:dyDescent="0.2">
      <c r="F62" s="85"/>
      <c r="G62" s="85"/>
      <c r="H62" s="85"/>
      <c r="I62" s="85"/>
      <c r="J62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25" defaultRowHeight="12.9" x14ac:dyDescent="0.2"/>
  <cols>
    <col min="1" max="1" width="4.25" style="3" customWidth="1"/>
    <col min="2" max="2" width="14.375" style="3" customWidth="1"/>
    <col min="3" max="3" width="38.25" style="7" customWidth="1"/>
    <col min="4" max="4" width="4.625" style="3" customWidth="1"/>
    <col min="5" max="5" width="10.625" style="3" customWidth="1"/>
    <col min="6" max="6" width="9.875" style="3" customWidth="1"/>
    <col min="7" max="7" width="12.75" style="3" customWidth="1"/>
    <col min="8" max="16384" width="9.125" style="3"/>
  </cols>
  <sheetData>
    <row r="1" spans="1:7" ht="15.65" x14ac:dyDescent="0.2">
      <c r="A1" s="329" t="s">
        <v>7</v>
      </c>
      <c r="B1" s="329"/>
      <c r="C1" s="330"/>
      <c r="D1" s="329"/>
      <c r="E1" s="329"/>
      <c r="F1" s="329"/>
      <c r="G1" s="329"/>
    </row>
    <row r="2" spans="1:7" ht="25" customHeight="1" x14ac:dyDescent="0.2">
      <c r="A2" s="50" t="s">
        <v>8</v>
      </c>
      <c r="B2" s="49"/>
      <c r="C2" s="331"/>
      <c r="D2" s="331"/>
      <c r="E2" s="331"/>
      <c r="F2" s="331"/>
      <c r="G2" s="332"/>
    </row>
    <row r="3" spans="1:7" ht="25" customHeight="1" x14ac:dyDescent="0.2">
      <c r="A3" s="50" t="s">
        <v>9</v>
      </c>
      <c r="B3" s="49"/>
      <c r="C3" s="331"/>
      <c r="D3" s="331"/>
      <c r="E3" s="331"/>
      <c r="F3" s="331"/>
      <c r="G3" s="332"/>
    </row>
    <row r="4" spans="1:7" ht="25" customHeight="1" x14ac:dyDescent="0.2">
      <c r="A4" s="50" t="s">
        <v>10</v>
      </c>
      <c r="B4" s="49"/>
      <c r="C4" s="331"/>
      <c r="D4" s="331"/>
      <c r="E4" s="331"/>
      <c r="F4" s="331"/>
      <c r="G4" s="33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71" activePane="bottomLeft" state="frozen"/>
      <selection pane="bottomLeft" activeCell="AA78" sqref="AA78"/>
    </sheetView>
  </sheetViews>
  <sheetFormatPr defaultRowHeight="12.9" outlineLevelRow="3" x14ac:dyDescent="0.2"/>
  <cols>
    <col min="1" max="1" width="3.375" customWidth="1"/>
    <col min="2" max="2" width="12.625" style="119" customWidth="1"/>
    <col min="3" max="3" width="38.25" style="119" customWidth="1"/>
    <col min="4" max="4" width="4.875" customWidth="1"/>
    <col min="5" max="5" width="10.625" customWidth="1"/>
    <col min="6" max="6" width="9.875" customWidth="1"/>
    <col min="7" max="7" width="12.75" customWidth="1"/>
    <col min="8" max="25" width="0" hidden="1" customWidth="1"/>
    <col min="29" max="29" width="0" hidden="1" customWidth="1"/>
    <col min="31" max="41" width="0" hidden="1" customWidth="1"/>
  </cols>
  <sheetData>
    <row r="1" spans="1:60" ht="15.8" customHeight="1" x14ac:dyDescent="0.25">
      <c r="A1" s="345" t="s">
        <v>7</v>
      </c>
      <c r="B1" s="345"/>
      <c r="C1" s="345"/>
      <c r="D1" s="345"/>
      <c r="E1" s="345"/>
      <c r="F1" s="345"/>
      <c r="G1" s="345"/>
      <c r="AG1" t="s">
        <v>75</v>
      </c>
    </row>
    <row r="2" spans="1:60" ht="25" customHeight="1" x14ac:dyDescent="0.2">
      <c r="A2" s="50" t="s">
        <v>8</v>
      </c>
      <c r="B2" s="49" t="s">
        <v>49</v>
      </c>
      <c r="C2" s="391" t="s">
        <v>323</v>
      </c>
      <c r="D2" s="391"/>
      <c r="E2" s="391"/>
      <c r="F2" s="391"/>
      <c r="G2" s="392"/>
      <c r="AG2" t="s">
        <v>76</v>
      </c>
    </row>
    <row r="3" spans="1:60" ht="25" customHeight="1" x14ac:dyDescent="0.2">
      <c r="A3" s="50" t="s">
        <v>9</v>
      </c>
      <c r="B3" s="49" t="s">
        <v>45</v>
      </c>
      <c r="C3" s="391" t="s">
        <v>324</v>
      </c>
      <c r="D3" s="391"/>
      <c r="E3" s="391"/>
      <c r="F3" s="391"/>
      <c r="G3" s="392"/>
      <c r="AC3" s="119" t="s">
        <v>76</v>
      </c>
      <c r="AG3" t="s">
        <v>77</v>
      </c>
    </row>
    <row r="4" spans="1:60" ht="25" customHeight="1" x14ac:dyDescent="0.2">
      <c r="A4" s="138" t="s">
        <v>10</v>
      </c>
      <c r="B4" s="139" t="s">
        <v>43</v>
      </c>
      <c r="C4" s="346" t="s">
        <v>44</v>
      </c>
      <c r="D4" s="347"/>
      <c r="E4" s="347"/>
      <c r="F4" s="347"/>
      <c r="G4" s="348"/>
      <c r="AG4" t="s">
        <v>78</v>
      </c>
    </row>
    <row r="5" spans="1:60" x14ac:dyDescent="0.2">
      <c r="D5" s="10"/>
    </row>
    <row r="6" spans="1:60" ht="38.75" x14ac:dyDescent="0.2">
      <c r="A6" s="141" t="s">
        <v>79</v>
      </c>
      <c r="B6" s="143" t="s">
        <v>80</v>
      </c>
      <c r="C6" s="143" t="s">
        <v>81</v>
      </c>
      <c r="D6" s="142" t="s">
        <v>82</v>
      </c>
      <c r="E6" s="141" t="s">
        <v>83</v>
      </c>
      <c r="F6" s="140" t="s">
        <v>84</v>
      </c>
      <c r="G6" s="141" t="s">
        <v>31</v>
      </c>
      <c r="H6" s="144" t="s">
        <v>32</v>
      </c>
      <c r="I6" s="144" t="s">
        <v>85</v>
      </c>
      <c r="J6" s="144" t="s">
        <v>33</v>
      </c>
      <c r="K6" s="144" t="s">
        <v>86</v>
      </c>
      <c r="L6" s="144" t="s">
        <v>87</v>
      </c>
      <c r="M6" s="144" t="s">
        <v>88</v>
      </c>
      <c r="N6" s="144" t="s">
        <v>89</v>
      </c>
      <c r="O6" s="144" t="s">
        <v>90</v>
      </c>
      <c r="P6" s="144" t="s">
        <v>91</v>
      </c>
      <c r="Q6" s="144" t="s">
        <v>92</v>
      </c>
      <c r="R6" s="144" t="s">
        <v>93</v>
      </c>
      <c r="S6" s="144" t="s">
        <v>94</v>
      </c>
      <c r="T6" s="144" t="s">
        <v>95</v>
      </c>
      <c r="U6" s="144" t="s">
        <v>96</v>
      </c>
      <c r="V6" s="144" t="s">
        <v>97</v>
      </c>
      <c r="W6" s="144" t="s">
        <v>98</v>
      </c>
      <c r="X6" s="144" t="s">
        <v>99</v>
      </c>
      <c r="Y6" s="144" t="s">
        <v>100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6"/>
      <c r="O7" s="146"/>
      <c r="P7" s="146"/>
      <c r="Q7" s="146"/>
      <c r="R7" s="147"/>
      <c r="S7" s="147"/>
      <c r="T7" s="147"/>
      <c r="U7" s="147"/>
      <c r="V7" s="147"/>
      <c r="W7" s="147"/>
      <c r="X7" s="147"/>
      <c r="Y7" s="147"/>
    </row>
    <row r="8" spans="1:60" ht="13.6" x14ac:dyDescent="0.2">
      <c r="A8" s="161" t="s">
        <v>101</v>
      </c>
      <c r="B8" s="162" t="s">
        <v>55</v>
      </c>
      <c r="C8" s="180" t="s">
        <v>56</v>
      </c>
      <c r="D8" s="163"/>
      <c r="E8" s="164"/>
      <c r="F8" s="165"/>
      <c r="G8" s="166">
        <f>SUMIF(AG9:AG18,"&lt;&gt;NOR",G9:G18)</f>
        <v>0</v>
      </c>
      <c r="H8" s="160"/>
      <c r="I8" s="160">
        <f>SUM(I9:I18)</f>
        <v>122380.19</v>
      </c>
      <c r="J8" s="160"/>
      <c r="K8" s="160">
        <f>SUM(K9:K18)</f>
        <v>147595.91</v>
      </c>
      <c r="L8" s="160"/>
      <c r="M8" s="160">
        <f>SUM(M9:M18)</f>
        <v>0</v>
      </c>
      <c r="N8" s="159"/>
      <c r="O8" s="159">
        <f>SUM(O9:O18)</f>
        <v>5.83</v>
      </c>
      <c r="P8" s="159"/>
      <c r="Q8" s="159">
        <f>SUM(Q9:Q18)</f>
        <v>0</v>
      </c>
      <c r="R8" s="160"/>
      <c r="S8" s="160"/>
      <c r="T8" s="160"/>
      <c r="U8" s="160"/>
      <c r="V8" s="160">
        <f>SUM(V9:V18)</f>
        <v>267.32</v>
      </c>
      <c r="W8" s="160"/>
      <c r="X8" s="160"/>
      <c r="Y8" s="160"/>
      <c r="AG8" t="s">
        <v>102</v>
      </c>
    </row>
    <row r="9" spans="1:60" ht="21.75" outlineLevel="1" x14ac:dyDescent="0.2">
      <c r="A9" s="168">
        <v>1</v>
      </c>
      <c r="B9" s="169" t="s">
        <v>103</v>
      </c>
      <c r="C9" s="181" t="s">
        <v>104</v>
      </c>
      <c r="D9" s="170" t="s">
        <v>105</v>
      </c>
      <c r="E9" s="171">
        <v>2.6265000000000001</v>
      </c>
      <c r="F9" s="172"/>
      <c r="G9" s="173">
        <f>ROUND(E9*F9,2)</f>
        <v>0</v>
      </c>
      <c r="H9" s="156">
        <v>200.21</v>
      </c>
      <c r="I9" s="155">
        <f>ROUND(E9*H9,2)</f>
        <v>525.85</v>
      </c>
      <c r="J9" s="156">
        <v>350.79</v>
      </c>
      <c r="K9" s="155">
        <f>ROUND(E9*J9,2)</f>
        <v>921.35</v>
      </c>
      <c r="L9" s="155">
        <v>21</v>
      </c>
      <c r="M9" s="155">
        <f>G9*(1+L9/100)</f>
        <v>0</v>
      </c>
      <c r="N9" s="154">
        <v>1.5970000000000002E-2</v>
      </c>
      <c r="O9" s="154">
        <f>ROUND(E9*N9,2)</f>
        <v>0.04</v>
      </c>
      <c r="P9" s="154">
        <v>0</v>
      </c>
      <c r="Q9" s="154">
        <f>ROUND(E9*P9,2)</f>
        <v>0</v>
      </c>
      <c r="R9" s="155"/>
      <c r="S9" s="155" t="s">
        <v>106</v>
      </c>
      <c r="T9" s="155" t="s">
        <v>106</v>
      </c>
      <c r="U9" s="155">
        <v>0.64900000000000002</v>
      </c>
      <c r="V9" s="155">
        <f>ROUND(E9*U9,2)</f>
        <v>1.7</v>
      </c>
      <c r="W9" s="155"/>
      <c r="X9" s="155" t="s">
        <v>107</v>
      </c>
      <c r="Y9" s="155" t="s">
        <v>108</v>
      </c>
      <c r="Z9" s="145"/>
      <c r="AA9" s="145"/>
      <c r="AB9" s="145"/>
      <c r="AC9" s="145"/>
      <c r="AD9" s="145"/>
      <c r="AE9" s="145"/>
      <c r="AF9" s="145"/>
      <c r="AG9" s="145" t="s">
        <v>109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2" x14ac:dyDescent="0.2">
      <c r="A10" s="152"/>
      <c r="B10" s="153"/>
      <c r="C10" s="182" t="s">
        <v>110</v>
      </c>
      <c r="D10" s="157"/>
      <c r="E10" s="158">
        <v>2.63</v>
      </c>
      <c r="F10" s="155"/>
      <c r="G10" s="155"/>
      <c r="H10" s="155"/>
      <c r="I10" s="155"/>
      <c r="J10" s="155"/>
      <c r="K10" s="155"/>
      <c r="L10" s="155"/>
      <c r="M10" s="155"/>
      <c r="N10" s="154"/>
      <c r="O10" s="154"/>
      <c r="P10" s="154"/>
      <c r="Q10" s="154"/>
      <c r="R10" s="155"/>
      <c r="S10" s="155"/>
      <c r="T10" s="155"/>
      <c r="U10" s="155"/>
      <c r="V10" s="155"/>
      <c r="W10" s="155"/>
      <c r="X10" s="155"/>
      <c r="Y10" s="155"/>
      <c r="Z10" s="145"/>
      <c r="AA10" s="145"/>
      <c r="AB10" s="145"/>
      <c r="AC10" s="145"/>
      <c r="AD10" s="145"/>
      <c r="AE10" s="145"/>
      <c r="AF10" s="145"/>
      <c r="AG10" s="145" t="s">
        <v>111</v>
      </c>
      <c r="AH10" s="145">
        <v>0</v>
      </c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ht="21.75" outlineLevel="1" x14ac:dyDescent="0.2">
      <c r="A11" s="168">
        <v>2</v>
      </c>
      <c r="B11" s="169" t="s">
        <v>112</v>
      </c>
      <c r="C11" s="181" t="s">
        <v>113</v>
      </c>
      <c r="D11" s="170" t="s">
        <v>105</v>
      </c>
      <c r="E11" s="171">
        <v>56.25</v>
      </c>
      <c r="F11" s="172"/>
      <c r="G11" s="173">
        <f>ROUND(E11*F11,2)</f>
        <v>0</v>
      </c>
      <c r="H11" s="156">
        <v>369.41</v>
      </c>
      <c r="I11" s="155">
        <f>ROUND(E11*H11,2)</f>
        <v>20779.310000000001</v>
      </c>
      <c r="J11" s="156">
        <v>424.59</v>
      </c>
      <c r="K11" s="155">
        <f>ROUND(E11*J11,2)</f>
        <v>23883.19</v>
      </c>
      <c r="L11" s="155">
        <v>21</v>
      </c>
      <c r="M11" s="155">
        <f>G11*(1+L11/100)</f>
        <v>0</v>
      </c>
      <c r="N11" s="154">
        <v>1.7299999999999999E-2</v>
      </c>
      <c r="O11" s="154">
        <f>ROUND(E11*N11,2)</f>
        <v>0.97</v>
      </c>
      <c r="P11" s="154">
        <v>0</v>
      </c>
      <c r="Q11" s="154">
        <f>ROUND(E11*P11,2)</f>
        <v>0</v>
      </c>
      <c r="R11" s="155"/>
      <c r="S11" s="155" t="s">
        <v>106</v>
      </c>
      <c r="T11" s="155" t="s">
        <v>106</v>
      </c>
      <c r="U11" s="155">
        <v>0.76900000000000002</v>
      </c>
      <c r="V11" s="155">
        <f>ROUND(E11*U11,2)</f>
        <v>43.26</v>
      </c>
      <c r="W11" s="155"/>
      <c r="X11" s="155" t="s">
        <v>107</v>
      </c>
      <c r="Y11" s="155" t="s">
        <v>108</v>
      </c>
      <c r="Z11" s="145"/>
      <c r="AA11" s="145"/>
      <c r="AB11" s="145"/>
      <c r="AC11" s="145"/>
      <c r="AD11" s="145"/>
      <c r="AE11" s="145"/>
      <c r="AF11" s="145"/>
      <c r="AG11" s="145" t="s">
        <v>109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2" x14ac:dyDescent="0.2">
      <c r="A12" s="152"/>
      <c r="B12" s="153"/>
      <c r="C12" s="182" t="s">
        <v>114</v>
      </c>
      <c r="D12" s="157"/>
      <c r="E12" s="158">
        <v>56.25</v>
      </c>
      <c r="F12" s="155"/>
      <c r="G12" s="155"/>
      <c r="H12" s="155"/>
      <c r="I12" s="155"/>
      <c r="J12" s="155"/>
      <c r="K12" s="155"/>
      <c r="L12" s="155"/>
      <c r="M12" s="155"/>
      <c r="N12" s="154"/>
      <c r="O12" s="154"/>
      <c r="P12" s="154"/>
      <c r="Q12" s="154"/>
      <c r="R12" s="155"/>
      <c r="S12" s="155"/>
      <c r="T12" s="155"/>
      <c r="U12" s="155"/>
      <c r="V12" s="155"/>
      <c r="W12" s="155"/>
      <c r="X12" s="155"/>
      <c r="Y12" s="155"/>
      <c r="Z12" s="145"/>
      <c r="AA12" s="145"/>
      <c r="AB12" s="145"/>
      <c r="AC12" s="145"/>
      <c r="AD12" s="145"/>
      <c r="AE12" s="145"/>
      <c r="AF12" s="145"/>
      <c r="AG12" s="145" t="s">
        <v>111</v>
      </c>
      <c r="AH12" s="145">
        <v>0</v>
      </c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ht="21.75" outlineLevel="1" x14ac:dyDescent="0.2">
      <c r="A13" s="168">
        <v>3</v>
      </c>
      <c r="B13" s="169" t="s">
        <v>115</v>
      </c>
      <c r="C13" s="181" t="s">
        <v>116</v>
      </c>
      <c r="D13" s="170" t="s">
        <v>105</v>
      </c>
      <c r="E13" s="171">
        <v>214.535</v>
      </c>
      <c r="F13" s="172"/>
      <c r="G13" s="173">
        <f>ROUND(E13*F13,2)</f>
        <v>0</v>
      </c>
      <c r="H13" s="156">
        <v>414.27</v>
      </c>
      <c r="I13" s="155">
        <f>ROUND(E13*H13,2)</f>
        <v>88875.41</v>
      </c>
      <c r="J13" s="156">
        <v>557.73</v>
      </c>
      <c r="K13" s="155">
        <f>ROUND(E13*J13,2)</f>
        <v>119652.61</v>
      </c>
      <c r="L13" s="155">
        <v>21</v>
      </c>
      <c r="M13" s="155">
        <f>G13*(1+L13/100)</f>
        <v>0</v>
      </c>
      <c r="N13" s="154">
        <v>2.017E-2</v>
      </c>
      <c r="O13" s="154">
        <f>ROUND(E13*N13,2)</f>
        <v>4.33</v>
      </c>
      <c r="P13" s="154">
        <v>0</v>
      </c>
      <c r="Q13" s="154">
        <f>ROUND(E13*P13,2)</f>
        <v>0</v>
      </c>
      <c r="R13" s="155"/>
      <c r="S13" s="155" t="s">
        <v>106</v>
      </c>
      <c r="T13" s="155" t="s">
        <v>106</v>
      </c>
      <c r="U13" s="155">
        <v>1.0109999999999999</v>
      </c>
      <c r="V13" s="155">
        <f>ROUND(E13*U13,2)</f>
        <v>216.89</v>
      </c>
      <c r="W13" s="155"/>
      <c r="X13" s="155" t="s">
        <v>107</v>
      </c>
      <c r="Y13" s="155" t="s">
        <v>108</v>
      </c>
      <c r="Z13" s="145"/>
      <c r="AA13" s="145"/>
      <c r="AB13" s="145"/>
      <c r="AC13" s="145"/>
      <c r="AD13" s="145"/>
      <c r="AE13" s="145"/>
      <c r="AF13" s="145"/>
      <c r="AG13" s="145" t="s">
        <v>117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2" x14ac:dyDescent="0.2">
      <c r="A14" s="152"/>
      <c r="B14" s="153"/>
      <c r="C14" s="182" t="s">
        <v>118</v>
      </c>
      <c r="D14" s="157"/>
      <c r="E14" s="158">
        <v>49.14</v>
      </c>
      <c r="F14" s="155"/>
      <c r="G14" s="155"/>
      <c r="H14" s="155"/>
      <c r="I14" s="155"/>
      <c r="J14" s="155"/>
      <c r="K14" s="155"/>
      <c r="L14" s="155"/>
      <c r="M14" s="155"/>
      <c r="N14" s="154"/>
      <c r="O14" s="154"/>
      <c r="P14" s="154"/>
      <c r="Q14" s="154"/>
      <c r="R14" s="155"/>
      <c r="S14" s="155"/>
      <c r="T14" s="155"/>
      <c r="U14" s="155"/>
      <c r="V14" s="155"/>
      <c r="W14" s="155"/>
      <c r="X14" s="155"/>
      <c r="Y14" s="155"/>
      <c r="Z14" s="145"/>
      <c r="AA14" s="145"/>
      <c r="AB14" s="145"/>
      <c r="AC14" s="145"/>
      <c r="AD14" s="145"/>
      <c r="AE14" s="145"/>
      <c r="AF14" s="145"/>
      <c r="AG14" s="145" t="s">
        <v>111</v>
      </c>
      <c r="AH14" s="145">
        <v>0</v>
      </c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3" x14ac:dyDescent="0.2">
      <c r="A15" s="152"/>
      <c r="B15" s="153"/>
      <c r="C15" s="182" t="s">
        <v>119</v>
      </c>
      <c r="D15" s="157"/>
      <c r="E15" s="158">
        <v>140.9</v>
      </c>
      <c r="F15" s="155"/>
      <c r="G15" s="155"/>
      <c r="H15" s="155"/>
      <c r="I15" s="155"/>
      <c r="J15" s="155"/>
      <c r="K15" s="155"/>
      <c r="L15" s="155"/>
      <c r="M15" s="155"/>
      <c r="N15" s="154"/>
      <c r="O15" s="154"/>
      <c r="P15" s="154"/>
      <c r="Q15" s="154"/>
      <c r="R15" s="155"/>
      <c r="S15" s="155"/>
      <c r="T15" s="155"/>
      <c r="U15" s="155"/>
      <c r="V15" s="155"/>
      <c r="W15" s="155"/>
      <c r="X15" s="155"/>
      <c r="Y15" s="155"/>
      <c r="Z15" s="145"/>
      <c r="AA15" s="145"/>
      <c r="AB15" s="145"/>
      <c r="AC15" s="145"/>
      <c r="AD15" s="145"/>
      <c r="AE15" s="145"/>
      <c r="AF15" s="145"/>
      <c r="AG15" s="145" t="s">
        <v>111</v>
      </c>
      <c r="AH15" s="145">
        <v>0</v>
      </c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3" x14ac:dyDescent="0.2">
      <c r="A16" s="152"/>
      <c r="B16" s="153"/>
      <c r="C16" s="182" t="s">
        <v>120</v>
      </c>
      <c r="D16" s="157"/>
      <c r="E16" s="158">
        <v>24.5</v>
      </c>
      <c r="F16" s="155"/>
      <c r="G16" s="155"/>
      <c r="H16" s="155"/>
      <c r="I16" s="155"/>
      <c r="J16" s="155"/>
      <c r="K16" s="155"/>
      <c r="L16" s="155"/>
      <c r="M16" s="155"/>
      <c r="N16" s="154"/>
      <c r="O16" s="154"/>
      <c r="P16" s="154"/>
      <c r="Q16" s="154"/>
      <c r="R16" s="155"/>
      <c r="S16" s="155"/>
      <c r="T16" s="155"/>
      <c r="U16" s="155"/>
      <c r="V16" s="155"/>
      <c r="W16" s="155"/>
      <c r="X16" s="155"/>
      <c r="Y16" s="155"/>
      <c r="Z16" s="145"/>
      <c r="AA16" s="145"/>
      <c r="AB16" s="145"/>
      <c r="AC16" s="145"/>
      <c r="AD16" s="145"/>
      <c r="AE16" s="145"/>
      <c r="AF16" s="145"/>
      <c r="AG16" s="145" t="s">
        <v>111</v>
      </c>
      <c r="AH16" s="145">
        <v>0</v>
      </c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68">
        <v>4</v>
      </c>
      <c r="B17" s="169" t="s">
        <v>121</v>
      </c>
      <c r="C17" s="181" t="s">
        <v>122</v>
      </c>
      <c r="D17" s="170" t="s">
        <v>105</v>
      </c>
      <c r="E17" s="171">
        <v>273.41149999999999</v>
      </c>
      <c r="F17" s="172"/>
      <c r="G17" s="173">
        <f>ROUND(E17*F17,2)</f>
        <v>0</v>
      </c>
      <c r="H17" s="156">
        <v>44.62</v>
      </c>
      <c r="I17" s="155">
        <f>ROUND(E17*H17,2)</f>
        <v>12199.62</v>
      </c>
      <c r="J17" s="156">
        <v>11.48</v>
      </c>
      <c r="K17" s="155">
        <f>ROUND(E17*J17,2)</f>
        <v>3138.76</v>
      </c>
      <c r="L17" s="155">
        <v>21</v>
      </c>
      <c r="M17" s="155">
        <f>G17*(1+L17/100)</f>
        <v>0</v>
      </c>
      <c r="N17" s="154">
        <v>1.81E-3</v>
      </c>
      <c r="O17" s="154">
        <f>ROUND(E17*N17,2)</f>
        <v>0.49</v>
      </c>
      <c r="P17" s="154">
        <v>0</v>
      </c>
      <c r="Q17" s="154">
        <f>ROUND(E17*P17,2)</f>
        <v>0</v>
      </c>
      <c r="R17" s="155"/>
      <c r="S17" s="155" t="s">
        <v>106</v>
      </c>
      <c r="T17" s="155" t="s">
        <v>106</v>
      </c>
      <c r="U17" s="155">
        <v>0.02</v>
      </c>
      <c r="V17" s="155">
        <f>ROUND(E17*U17,2)</f>
        <v>5.47</v>
      </c>
      <c r="W17" s="155"/>
      <c r="X17" s="155" t="s">
        <v>107</v>
      </c>
      <c r="Y17" s="155" t="s">
        <v>108</v>
      </c>
      <c r="Z17" s="145"/>
      <c r="AA17" s="145"/>
      <c r="AB17" s="145"/>
      <c r="AC17" s="145"/>
      <c r="AD17" s="145"/>
      <c r="AE17" s="145"/>
      <c r="AF17" s="145"/>
      <c r="AG17" s="145" t="s">
        <v>109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2" x14ac:dyDescent="0.2">
      <c r="A18" s="152"/>
      <c r="B18" s="153"/>
      <c r="C18" s="182" t="s">
        <v>123</v>
      </c>
      <c r="D18" s="157"/>
      <c r="E18" s="158">
        <v>273.41000000000003</v>
      </c>
      <c r="F18" s="155"/>
      <c r="G18" s="155"/>
      <c r="H18" s="155"/>
      <c r="I18" s="155"/>
      <c r="J18" s="155"/>
      <c r="K18" s="155"/>
      <c r="L18" s="155"/>
      <c r="M18" s="155"/>
      <c r="N18" s="154"/>
      <c r="O18" s="154"/>
      <c r="P18" s="154"/>
      <c r="Q18" s="154"/>
      <c r="R18" s="155"/>
      <c r="S18" s="155"/>
      <c r="T18" s="155"/>
      <c r="U18" s="155"/>
      <c r="V18" s="155"/>
      <c r="W18" s="155"/>
      <c r="X18" s="155"/>
      <c r="Y18" s="155"/>
      <c r="Z18" s="145"/>
      <c r="AA18" s="145"/>
      <c r="AB18" s="145"/>
      <c r="AC18" s="145"/>
      <c r="AD18" s="145"/>
      <c r="AE18" s="145"/>
      <c r="AF18" s="145"/>
      <c r="AG18" s="145" t="s">
        <v>111</v>
      </c>
      <c r="AH18" s="145">
        <v>0</v>
      </c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ht="13.6" x14ac:dyDescent="0.2">
      <c r="A19" s="161" t="s">
        <v>101</v>
      </c>
      <c r="B19" s="162" t="s">
        <v>57</v>
      </c>
      <c r="C19" s="180" t="s">
        <v>58</v>
      </c>
      <c r="D19" s="163"/>
      <c r="E19" s="164"/>
      <c r="F19" s="165"/>
      <c r="G19" s="166">
        <f>SUMIF(AG20:AG36,"&lt;&gt;NOR",G20:G36)</f>
        <v>0</v>
      </c>
      <c r="H19" s="160"/>
      <c r="I19" s="160">
        <f>SUM(I20:I36)</f>
        <v>0</v>
      </c>
      <c r="J19" s="160"/>
      <c r="K19" s="160">
        <f>SUM(K20:K36)</f>
        <v>91596.54</v>
      </c>
      <c r="L19" s="160"/>
      <c r="M19" s="160">
        <f>SUM(M20:M36)</f>
        <v>0</v>
      </c>
      <c r="N19" s="159"/>
      <c r="O19" s="159">
        <f>SUM(O20:O36)</f>
        <v>0.19</v>
      </c>
      <c r="P19" s="159"/>
      <c r="Q19" s="159">
        <f>SUM(Q20:Q36)</f>
        <v>5.79</v>
      </c>
      <c r="R19" s="160"/>
      <c r="S19" s="160"/>
      <c r="T19" s="160"/>
      <c r="U19" s="160"/>
      <c r="V19" s="160">
        <f>SUM(V20:V36)</f>
        <v>146.18</v>
      </c>
      <c r="W19" s="160"/>
      <c r="X19" s="160"/>
      <c r="Y19" s="160"/>
      <c r="AG19" t="s">
        <v>102</v>
      </c>
    </row>
    <row r="20" spans="1:60" outlineLevel="1" x14ac:dyDescent="0.2">
      <c r="A20" s="168">
        <v>5</v>
      </c>
      <c r="B20" s="169" t="s">
        <v>124</v>
      </c>
      <c r="C20" s="181" t="s">
        <v>125</v>
      </c>
      <c r="D20" s="170" t="s">
        <v>126</v>
      </c>
      <c r="E20" s="171">
        <v>6.25</v>
      </c>
      <c r="F20" s="172"/>
      <c r="G20" s="173">
        <f>ROUND(E20*F20,2)</f>
        <v>0</v>
      </c>
      <c r="H20" s="156">
        <v>0</v>
      </c>
      <c r="I20" s="155">
        <f>ROUND(E20*H20,2)</f>
        <v>0</v>
      </c>
      <c r="J20" s="156">
        <v>41.9</v>
      </c>
      <c r="K20" s="155">
        <f>ROUND(E20*J20,2)</f>
        <v>261.88</v>
      </c>
      <c r="L20" s="155">
        <v>21</v>
      </c>
      <c r="M20" s="155">
        <f>G20*(1+L20/100)</f>
        <v>0</v>
      </c>
      <c r="N20" s="154">
        <v>0</v>
      </c>
      <c r="O20" s="154">
        <f>ROUND(E20*N20,2)</f>
        <v>0</v>
      </c>
      <c r="P20" s="154">
        <v>1.1129999999999999E-2</v>
      </c>
      <c r="Q20" s="154">
        <f>ROUND(E20*P20,2)</f>
        <v>7.0000000000000007E-2</v>
      </c>
      <c r="R20" s="155"/>
      <c r="S20" s="155" t="s">
        <v>106</v>
      </c>
      <c r="T20" s="155" t="s">
        <v>106</v>
      </c>
      <c r="U20" s="155">
        <v>8.3000000000000004E-2</v>
      </c>
      <c r="V20" s="155">
        <f>ROUND(E20*U20,2)</f>
        <v>0.52</v>
      </c>
      <c r="W20" s="155"/>
      <c r="X20" s="155" t="s">
        <v>107</v>
      </c>
      <c r="Y20" s="155" t="s">
        <v>108</v>
      </c>
      <c r="Z20" s="145"/>
      <c r="AA20" s="145"/>
      <c r="AB20" s="145"/>
      <c r="AC20" s="145"/>
      <c r="AD20" s="145"/>
      <c r="AE20" s="145"/>
      <c r="AF20" s="145"/>
      <c r="AG20" s="145" t="s">
        <v>109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2" x14ac:dyDescent="0.2">
      <c r="A21" s="152"/>
      <c r="B21" s="153"/>
      <c r="C21" s="182" t="s">
        <v>127</v>
      </c>
      <c r="D21" s="157"/>
      <c r="E21" s="158">
        <v>6.25</v>
      </c>
      <c r="F21" s="155"/>
      <c r="G21" s="155"/>
      <c r="H21" s="155"/>
      <c r="I21" s="155"/>
      <c r="J21" s="155"/>
      <c r="K21" s="155"/>
      <c r="L21" s="155"/>
      <c r="M21" s="155"/>
      <c r="N21" s="154"/>
      <c r="O21" s="154"/>
      <c r="P21" s="154"/>
      <c r="Q21" s="154"/>
      <c r="R21" s="155"/>
      <c r="S21" s="155"/>
      <c r="T21" s="155"/>
      <c r="U21" s="155"/>
      <c r="V21" s="155"/>
      <c r="W21" s="155"/>
      <c r="X21" s="155"/>
      <c r="Y21" s="155"/>
      <c r="Z21" s="145"/>
      <c r="AA21" s="145"/>
      <c r="AB21" s="145"/>
      <c r="AC21" s="145"/>
      <c r="AD21" s="145"/>
      <c r="AE21" s="145"/>
      <c r="AF21" s="145"/>
      <c r="AG21" s="145" t="s">
        <v>111</v>
      </c>
      <c r="AH21" s="145">
        <v>0</v>
      </c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74">
        <v>6</v>
      </c>
      <c r="B22" s="175" t="s">
        <v>128</v>
      </c>
      <c r="C22" s="183" t="s">
        <v>129</v>
      </c>
      <c r="D22" s="176" t="s">
        <v>126</v>
      </c>
      <c r="E22" s="177">
        <v>3</v>
      </c>
      <c r="F22" s="178"/>
      <c r="G22" s="179">
        <f>ROUND(E22*F22,2)</f>
        <v>0</v>
      </c>
      <c r="H22" s="156">
        <v>0</v>
      </c>
      <c r="I22" s="155">
        <f>ROUND(E22*H22,2)</f>
        <v>0</v>
      </c>
      <c r="J22" s="156">
        <v>55.5</v>
      </c>
      <c r="K22" s="155">
        <f>ROUND(E22*J22,2)</f>
        <v>166.5</v>
      </c>
      <c r="L22" s="155">
        <v>21</v>
      </c>
      <c r="M22" s="155">
        <f>G22*(1+L22/100)</f>
        <v>0</v>
      </c>
      <c r="N22" s="154">
        <v>0</v>
      </c>
      <c r="O22" s="154">
        <f>ROUND(E22*N22,2)</f>
        <v>0</v>
      </c>
      <c r="P22" s="154">
        <v>1.507E-2</v>
      </c>
      <c r="Q22" s="154">
        <f>ROUND(E22*P22,2)</f>
        <v>0.05</v>
      </c>
      <c r="R22" s="155"/>
      <c r="S22" s="155" t="s">
        <v>106</v>
      </c>
      <c r="T22" s="155" t="s">
        <v>106</v>
      </c>
      <c r="U22" s="155">
        <v>0.11</v>
      </c>
      <c r="V22" s="155">
        <f>ROUND(E22*U22,2)</f>
        <v>0.33</v>
      </c>
      <c r="W22" s="155"/>
      <c r="X22" s="155" t="s">
        <v>107</v>
      </c>
      <c r="Y22" s="155" t="s">
        <v>108</v>
      </c>
      <c r="Z22" s="145"/>
      <c r="AA22" s="145"/>
      <c r="AB22" s="145"/>
      <c r="AC22" s="145"/>
      <c r="AD22" s="145"/>
      <c r="AE22" s="145"/>
      <c r="AF22" s="145"/>
      <c r="AG22" s="145" t="s">
        <v>109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74">
        <v>7</v>
      </c>
      <c r="B23" s="175" t="s">
        <v>130</v>
      </c>
      <c r="C23" s="183" t="s">
        <v>131</v>
      </c>
      <c r="D23" s="176" t="s">
        <v>105</v>
      </c>
      <c r="E23" s="177">
        <v>211.26</v>
      </c>
      <c r="F23" s="178"/>
      <c r="G23" s="179">
        <f>ROUND(E23*F23,2)</f>
        <v>0</v>
      </c>
      <c r="H23" s="156">
        <v>0</v>
      </c>
      <c r="I23" s="155">
        <f>ROUND(E23*H23,2)</f>
        <v>0</v>
      </c>
      <c r="J23" s="156">
        <v>101</v>
      </c>
      <c r="K23" s="155">
        <f>ROUND(E23*J23,2)</f>
        <v>21337.26</v>
      </c>
      <c r="L23" s="155">
        <v>21</v>
      </c>
      <c r="M23" s="155">
        <f>G23*(1+L23/100)</f>
        <v>0</v>
      </c>
      <c r="N23" s="154">
        <v>0</v>
      </c>
      <c r="O23" s="154">
        <f>ROUND(E23*N23,2)</f>
        <v>0</v>
      </c>
      <c r="P23" s="154">
        <v>2.2000000000000001E-3</v>
      </c>
      <c r="Q23" s="154">
        <f>ROUND(E23*P23,2)</f>
        <v>0.46</v>
      </c>
      <c r="R23" s="155"/>
      <c r="S23" s="155" t="s">
        <v>106</v>
      </c>
      <c r="T23" s="155" t="s">
        <v>106</v>
      </c>
      <c r="U23" s="155">
        <v>0.2</v>
      </c>
      <c r="V23" s="155">
        <f>ROUND(E23*U23,2)</f>
        <v>42.25</v>
      </c>
      <c r="W23" s="155"/>
      <c r="X23" s="155" t="s">
        <v>107</v>
      </c>
      <c r="Y23" s="155" t="s">
        <v>108</v>
      </c>
      <c r="Z23" s="145"/>
      <c r="AA23" s="145"/>
      <c r="AB23" s="145"/>
      <c r="AC23" s="145"/>
      <c r="AD23" s="145"/>
      <c r="AE23" s="145"/>
      <c r="AF23" s="145"/>
      <c r="AG23" s="145" t="s">
        <v>132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68">
        <v>8</v>
      </c>
      <c r="B24" s="169" t="s">
        <v>133</v>
      </c>
      <c r="C24" s="181" t="s">
        <v>134</v>
      </c>
      <c r="D24" s="170" t="s">
        <v>105</v>
      </c>
      <c r="E24" s="171">
        <v>47.35</v>
      </c>
      <c r="F24" s="172"/>
      <c r="G24" s="173">
        <f>ROUND(E24*F24,2)</f>
        <v>0</v>
      </c>
      <c r="H24" s="156">
        <v>0</v>
      </c>
      <c r="I24" s="155">
        <f>ROUND(E24*H24,2)</f>
        <v>0</v>
      </c>
      <c r="J24" s="156">
        <v>416</v>
      </c>
      <c r="K24" s="155">
        <f>ROUND(E24*J24,2)</f>
        <v>19697.599999999999</v>
      </c>
      <c r="L24" s="155">
        <v>21</v>
      </c>
      <c r="M24" s="155">
        <f>G24*(1+L24/100)</f>
        <v>0</v>
      </c>
      <c r="N24" s="154">
        <v>4.0000000000000001E-3</v>
      </c>
      <c r="O24" s="154">
        <f>ROUND(E24*N24,2)</f>
        <v>0.19</v>
      </c>
      <c r="P24" s="154">
        <v>0</v>
      </c>
      <c r="Q24" s="154">
        <f>ROUND(E24*P24,2)</f>
        <v>0</v>
      </c>
      <c r="R24" s="155"/>
      <c r="S24" s="155" t="s">
        <v>106</v>
      </c>
      <c r="T24" s="155" t="s">
        <v>106</v>
      </c>
      <c r="U24" s="155">
        <v>0.746</v>
      </c>
      <c r="V24" s="155">
        <f>ROUND(E24*U24,2)</f>
        <v>35.32</v>
      </c>
      <c r="W24" s="155"/>
      <c r="X24" s="155" t="s">
        <v>107</v>
      </c>
      <c r="Y24" s="155" t="s">
        <v>108</v>
      </c>
      <c r="Z24" s="145"/>
      <c r="AA24" s="145"/>
      <c r="AB24" s="145"/>
      <c r="AC24" s="145"/>
      <c r="AD24" s="145"/>
      <c r="AE24" s="145"/>
      <c r="AF24" s="145"/>
      <c r="AG24" s="145" t="s">
        <v>117</v>
      </c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2" x14ac:dyDescent="0.2">
      <c r="A25" s="152"/>
      <c r="B25" s="153"/>
      <c r="C25" s="182" t="s">
        <v>135</v>
      </c>
      <c r="D25" s="157"/>
      <c r="E25" s="158">
        <v>47.35</v>
      </c>
      <c r="F25" s="155"/>
      <c r="G25" s="155"/>
      <c r="H25" s="155"/>
      <c r="I25" s="155"/>
      <c r="J25" s="155"/>
      <c r="K25" s="155"/>
      <c r="L25" s="155"/>
      <c r="M25" s="155"/>
      <c r="N25" s="154"/>
      <c r="O25" s="154"/>
      <c r="P25" s="154"/>
      <c r="Q25" s="154"/>
      <c r="R25" s="155"/>
      <c r="S25" s="155"/>
      <c r="T25" s="155"/>
      <c r="U25" s="155"/>
      <c r="V25" s="155"/>
      <c r="W25" s="155"/>
      <c r="X25" s="155"/>
      <c r="Y25" s="155"/>
      <c r="Z25" s="145"/>
      <c r="AA25" s="145"/>
      <c r="AB25" s="145"/>
      <c r="AC25" s="145"/>
      <c r="AD25" s="145"/>
      <c r="AE25" s="145"/>
      <c r="AF25" s="145"/>
      <c r="AG25" s="145" t="s">
        <v>111</v>
      </c>
      <c r="AH25" s="145">
        <v>0</v>
      </c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74">
        <v>9</v>
      </c>
      <c r="B26" s="175" t="s">
        <v>136</v>
      </c>
      <c r="C26" s="183" t="s">
        <v>137</v>
      </c>
      <c r="D26" s="176" t="s">
        <v>138</v>
      </c>
      <c r="E26" s="177">
        <v>5.7870999999999997</v>
      </c>
      <c r="F26" s="178"/>
      <c r="G26" s="179">
        <f t="shared" ref="G26:G33" si="0">ROUND(E26*F26,2)</f>
        <v>0</v>
      </c>
      <c r="H26" s="156">
        <v>0</v>
      </c>
      <c r="I26" s="155">
        <f t="shared" ref="I26:I33" si="1">ROUND(E26*H26,2)</f>
        <v>0</v>
      </c>
      <c r="J26" s="156">
        <v>427</v>
      </c>
      <c r="K26" s="155">
        <f t="shared" ref="K26:K33" si="2">ROUND(E26*J26,2)</f>
        <v>2471.09</v>
      </c>
      <c r="L26" s="155">
        <v>21</v>
      </c>
      <c r="M26" s="155">
        <f t="shared" ref="M26:M33" si="3">G26*(1+L26/100)</f>
        <v>0</v>
      </c>
      <c r="N26" s="154">
        <v>0</v>
      </c>
      <c r="O26" s="154">
        <f t="shared" ref="O26:O33" si="4">ROUND(E26*N26,2)</f>
        <v>0</v>
      </c>
      <c r="P26" s="154">
        <v>0</v>
      </c>
      <c r="Q26" s="154">
        <f t="shared" ref="Q26:Q33" si="5">ROUND(E26*P26,2)</f>
        <v>0</v>
      </c>
      <c r="R26" s="155"/>
      <c r="S26" s="155" t="s">
        <v>106</v>
      </c>
      <c r="T26" s="155" t="s">
        <v>106</v>
      </c>
      <c r="U26" s="155">
        <v>0.93300000000000005</v>
      </c>
      <c r="V26" s="155">
        <f t="shared" ref="V26:V33" si="6">ROUND(E26*U26,2)</f>
        <v>5.4</v>
      </c>
      <c r="W26" s="155"/>
      <c r="X26" s="155" t="s">
        <v>107</v>
      </c>
      <c r="Y26" s="155" t="s">
        <v>108</v>
      </c>
      <c r="Z26" s="145"/>
      <c r="AA26" s="145"/>
      <c r="AB26" s="145"/>
      <c r="AC26" s="145"/>
      <c r="AD26" s="145"/>
      <c r="AE26" s="145"/>
      <c r="AF26" s="145"/>
      <c r="AG26" s="145" t="s">
        <v>139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74">
        <v>10</v>
      </c>
      <c r="B27" s="175" t="s">
        <v>140</v>
      </c>
      <c r="C27" s="183" t="s">
        <v>141</v>
      </c>
      <c r="D27" s="176" t="s">
        <v>138</v>
      </c>
      <c r="E27" s="177">
        <v>5.7870999999999997</v>
      </c>
      <c r="F27" s="178"/>
      <c r="G27" s="179">
        <f t="shared" si="0"/>
        <v>0</v>
      </c>
      <c r="H27" s="156">
        <v>0</v>
      </c>
      <c r="I27" s="155">
        <f t="shared" si="1"/>
        <v>0</v>
      </c>
      <c r="J27" s="156">
        <v>275.5</v>
      </c>
      <c r="K27" s="155">
        <f t="shared" si="2"/>
        <v>1594.35</v>
      </c>
      <c r="L27" s="155">
        <v>21</v>
      </c>
      <c r="M27" s="155">
        <f t="shared" si="3"/>
        <v>0</v>
      </c>
      <c r="N27" s="154">
        <v>0</v>
      </c>
      <c r="O27" s="154">
        <f t="shared" si="4"/>
        <v>0</v>
      </c>
      <c r="P27" s="154">
        <v>0</v>
      </c>
      <c r="Q27" s="154">
        <f t="shared" si="5"/>
        <v>0</v>
      </c>
      <c r="R27" s="155"/>
      <c r="S27" s="155" t="s">
        <v>106</v>
      </c>
      <c r="T27" s="155" t="s">
        <v>106</v>
      </c>
      <c r="U27" s="155">
        <v>0.49</v>
      </c>
      <c r="V27" s="155">
        <f t="shared" si="6"/>
        <v>2.84</v>
      </c>
      <c r="W27" s="155"/>
      <c r="X27" s="155" t="s">
        <v>107</v>
      </c>
      <c r="Y27" s="155" t="s">
        <v>108</v>
      </c>
      <c r="Z27" s="145"/>
      <c r="AA27" s="145"/>
      <c r="AB27" s="145"/>
      <c r="AC27" s="145"/>
      <c r="AD27" s="145"/>
      <c r="AE27" s="145"/>
      <c r="AF27" s="145"/>
      <c r="AG27" s="145" t="s">
        <v>139</v>
      </c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74">
        <v>11</v>
      </c>
      <c r="B28" s="175" t="s">
        <v>142</v>
      </c>
      <c r="C28" s="183" t="s">
        <v>143</v>
      </c>
      <c r="D28" s="176" t="s">
        <v>138</v>
      </c>
      <c r="E28" s="177">
        <v>167.82599999999999</v>
      </c>
      <c r="F28" s="178"/>
      <c r="G28" s="179">
        <f t="shared" si="0"/>
        <v>0</v>
      </c>
      <c r="H28" s="156">
        <v>0</v>
      </c>
      <c r="I28" s="155">
        <f t="shared" si="1"/>
        <v>0</v>
      </c>
      <c r="J28" s="156">
        <v>25</v>
      </c>
      <c r="K28" s="155">
        <f t="shared" si="2"/>
        <v>4195.6499999999996</v>
      </c>
      <c r="L28" s="155">
        <v>21</v>
      </c>
      <c r="M28" s="155">
        <f t="shared" si="3"/>
        <v>0</v>
      </c>
      <c r="N28" s="154">
        <v>0</v>
      </c>
      <c r="O28" s="154">
        <f t="shared" si="4"/>
        <v>0</v>
      </c>
      <c r="P28" s="154">
        <v>0</v>
      </c>
      <c r="Q28" s="154">
        <f t="shared" si="5"/>
        <v>0</v>
      </c>
      <c r="R28" s="155"/>
      <c r="S28" s="155" t="s">
        <v>106</v>
      </c>
      <c r="T28" s="155" t="s">
        <v>106</v>
      </c>
      <c r="U28" s="155">
        <v>0</v>
      </c>
      <c r="V28" s="155">
        <f t="shared" si="6"/>
        <v>0</v>
      </c>
      <c r="W28" s="155"/>
      <c r="X28" s="155" t="s">
        <v>107</v>
      </c>
      <c r="Y28" s="155" t="s">
        <v>108</v>
      </c>
      <c r="Z28" s="145"/>
      <c r="AA28" s="145"/>
      <c r="AB28" s="145"/>
      <c r="AC28" s="145"/>
      <c r="AD28" s="145"/>
      <c r="AE28" s="145"/>
      <c r="AF28" s="145"/>
      <c r="AG28" s="145" t="s">
        <v>139</v>
      </c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74">
        <v>12</v>
      </c>
      <c r="B29" s="175" t="s">
        <v>144</v>
      </c>
      <c r="C29" s="183" t="s">
        <v>145</v>
      </c>
      <c r="D29" s="176" t="s">
        <v>138</v>
      </c>
      <c r="E29" s="177">
        <v>5.7870999999999997</v>
      </c>
      <c r="F29" s="178"/>
      <c r="G29" s="179">
        <f t="shared" si="0"/>
        <v>0</v>
      </c>
      <c r="H29" s="156">
        <v>0</v>
      </c>
      <c r="I29" s="155">
        <f t="shared" si="1"/>
        <v>0</v>
      </c>
      <c r="J29" s="156">
        <v>391.5</v>
      </c>
      <c r="K29" s="155">
        <f t="shared" si="2"/>
        <v>2265.65</v>
      </c>
      <c r="L29" s="155">
        <v>21</v>
      </c>
      <c r="M29" s="155">
        <f t="shared" si="3"/>
        <v>0</v>
      </c>
      <c r="N29" s="154">
        <v>0</v>
      </c>
      <c r="O29" s="154">
        <f t="shared" si="4"/>
        <v>0</v>
      </c>
      <c r="P29" s="154">
        <v>0</v>
      </c>
      <c r="Q29" s="154">
        <f t="shared" si="5"/>
        <v>0</v>
      </c>
      <c r="R29" s="155"/>
      <c r="S29" s="155" t="s">
        <v>106</v>
      </c>
      <c r="T29" s="155" t="s">
        <v>106</v>
      </c>
      <c r="U29" s="155">
        <v>0.94199999999999995</v>
      </c>
      <c r="V29" s="155">
        <f t="shared" si="6"/>
        <v>5.45</v>
      </c>
      <c r="W29" s="155"/>
      <c r="X29" s="155" t="s">
        <v>107</v>
      </c>
      <c r="Y29" s="155" t="s">
        <v>108</v>
      </c>
      <c r="Z29" s="145"/>
      <c r="AA29" s="145"/>
      <c r="AB29" s="145"/>
      <c r="AC29" s="145"/>
      <c r="AD29" s="145"/>
      <c r="AE29" s="145"/>
      <c r="AF29" s="145"/>
      <c r="AG29" s="145" t="s">
        <v>139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74">
        <v>13</v>
      </c>
      <c r="B30" s="175" t="s">
        <v>146</v>
      </c>
      <c r="C30" s="183" t="s">
        <v>147</v>
      </c>
      <c r="D30" s="176" t="s">
        <v>138</v>
      </c>
      <c r="E30" s="177">
        <v>11.574210000000001</v>
      </c>
      <c r="F30" s="178"/>
      <c r="G30" s="179">
        <f t="shared" si="0"/>
        <v>0</v>
      </c>
      <c r="H30" s="156">
        <v>0</v>
      </c>
      <c r="I30" s="155">
        <f t="shared" si="1"/>
        <v>0</v>
      </c>
      <c r="J30" s="156">
        <v>43.6</v>
      </c>
      <c r="K30" s="155">
        <f t="shared" si="2"/>
        <v>504.64</v>
      </c>
      <c r="L30" s="155">
        <v>21</v>
      </c>
      <c r="M30" s="155">
        <f t="shared" si="3"/>
        <v>0</v>
      </c>
      <c r="N30" s="154">
        <v>0</v>
      </c>
      <c r="O30" s="154">
        <f t="shared" si="4"/>
        <v>0</v>
      </c>
      <c r="P30" s="154">
        <v>0</v>
      </c>
      <c r="Q30" s="154">
        <f t="shared" si="5"/>
        <v>0</v>
      </c>
      <c r="R30" s="155"/>
      <c r="S30" s="155" t="s">
        <v>106</v>
      </c>
      <c r="T30" s="155" t="s">
        <v>106</v>
      </c>
      <c r="U30" s="155">
        <v>0.105</v>
      </c>
      <c r="V30" s="155">
        <f t="shared" si="6"/>
        <v>1.22</v>
      </c>
      <c r="W30" s="155"/>
      <c r="X30" s="155" t="s">
        <v>107</v>
      </c>
      <c r="Y30" s="155" t="s">
        <v>108</v>
      </c>
      <c r="Z30" s="145"/>
      <c r="AA30" s="145"/>
      <c r="AB30" s="145"/>
      <c r="AC30" s="145"/>
      <c r="AD30" s="145"/>
      <c r="AE30" s="145"/>
      <c r="AF30" s="145"/>
      <c r="AG30" s="145" t="s">
        <v>139</v>
      </c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ht="21.75" outlineLevel="1" x14ac:dyDescent="0.2">
      <c r="A31" s="174">
        <v>14</v>
      </c>
      <c r="B31" s="175" t="s">
        <v>148</v>
      </c>
      <c r="C31" s="183" t="s">
        <v>149</v>
      </c>
      <c r="D31" s="176" t="s">
        <v>138</v>
      </c>
      <c r="E31" s="177">
        <v>5.7870999999999997</v>
      </c>
      <c r="F31" s="178"/>
      <c r="G31" s="179">
        <f t="shared" si="0"/>
        <v>0</v>
      </c>
      <c r="H31" s="156">
        <v>0</v>
      </c>
      <c r="I31" s="155">
        <f t="shared" si="1"/>
        <v>0</v>
      </c>
      <c r="J31" s="156">
        <v>2725</v>
      </c>
      <c r="K31" s="155">
        <f t="shared" si="2"/>
        <v>15769.85</v>
      </c>
      <c r="L31" s="155">
        <v>21</v>
      </c>
      <c r="M31" s="155">
        <f t="shared" si="3"/>
        <v>0</v>
      </c>
      <c r="N31" s="154">
        <v>0</v>
      </c>
      <c r="O31" s="154">
        <f t="shared" si="4"/>
        <v>0</v>
      </c>
      <c r="P31" s="154">
        <v>0</v>
      </c>
      <c r="Q31" s="154">
        <f t="shared" si="5"/>
        <v>0</v>
      </c>
      <c r="R31" s="155"/>
      <c r="S31" s="155" t="s">
        <v>106</v>
      </c>
      <c r="T31" s="155" t="s">
        <v>106</v>
      </c>
      <c r="U31" s="155">
        <v>0</v>
      </c>
      <c r="V31" s="155">
        <f t="shared" si="6"/>
        <v>0</v>
      </c>
      <c r="W31" s="155"/>
      <c r="X31" s="155" t="s">
        <v>107</v>
      </c>
      <c r="Y31" s="155" t="s">
        <v>108</v>
      </c>
      <c r="Z31" s="145"/>
      <c r="AA31" s="145"/>
      <c r="AB31" s="145"/>
      <c r="AC31" s="145"/>
      <c r="AD31" s="145"/>
      <c r="AE31" s="145"/>
      <c r="AF31" s="145"/>
      <c r="AG31" s="145" t="s">
        <v>139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74">
        <v>15</v>
      </c>
      <c r="B32" s="175" t="s">
        <v>150</v>
      </c>
      <c r="C32" s="183" t="s">
        <v>151</v>
      </c>
      <c r="D32" s="176" t="s">
        <v>138</v>
      </c>
      <c r="E32" s="177">
        <v>5.7870999999999997</v>
      </c>
      <c r="F32" s="178"/>
      <c r="G32" s="179">
        <f t="shared" si="0"/>
        <v>0</v>
      </c>
      <c r="H32" s="156">
        <v>0</v>
      </c>
      <c r="I32" s="155">
        <f t="shared" si="1"/>
        <v>0</v>
      </c>
      <c r="J32" s="156">
        <v>12.5</v>
      </c>
      <c r="K32" s="155">
        <f t="shared" si="2"/>
        <v>72.34</v>
      </c>
      <c r="L32" s="155">
        <v>21</v>
      </c>
      <c r="M32" s="155">
        <f t="shared" si="3"/>
        <v>0</v>
      </c>
      <c r="N32" s="154">
        <v>0</v>
      </c>
      <c r="O32" s="154">
        <f t="shared" si="4"/>
        <v>0</v>
      </c>
      <c r="P32" s="154">
        <v>0</v>
      </c>
      <c r="Q32" s="154">
        <f t="shared" si="5"/>
        <v>0</v>
      </c>
      <c r="R32" s="155"/>
      <c r="S32" s="155" t="s">
        <v>106</v>
      </c>
      <c r="T32" s="155" t="s">
        <v>106</v>
      </c>
      <c r="U32" s="155">
        <v>6.0000000000000001E-3</v>
      </c>
      <c r="V32" s="155">
        <f t="shared" si="6"/>
        <v>0.03</v>
      </c>
      <c r="W32" s="155"/>
      <c r="X32" s="155" t="s">
        <v>107</v>
      </c>
      <c r="Y32" s="155" t="s">
        <v>108</v>
      </c>
      <c r="Z32" s="145"/>
      <c r="AA32" s="145"/>
      <c r="AB32" s="145"/>
      <c r="AC32" s="145"/>
      <c r="AD32" s="145"/>
      <c r="AE32" s="145"/>
      <c r="AF32" s="145"/>
      <c r="AG32" s="145" t="s">
        <v>139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ht="21.75" outlineLevel="1" x14ac:dyDescent="0.2">
      <c r="A33" s="168">
        <v>16</v>
      </c>
      <c r="B33" s="169" t="s">
        <v>152</v>
      </c>
      <c r="C33" s="181" t="s">
        <v>153</v>
      </c>
      <c r="D33" s="170" t="s">
        <v>105</v>
      </c>
      <c r="E33" s="171">
        <v>211.26</v>
      </c>
      <c r="F33" s="172"/>
      <c r="G33" s="173">
        <f t="shared" si="0"/>
        <v>0</v>
      </c>
      <c r="H33" s="156">
        <v>0</v>
      </c>
      <c r="I33" s="155">
        <f t="shared" si="1"/>
        <v>0</v>
      </c>
      <c r="J33" s="156">
        <v>110.1</v>
      </c>
      <c r="K33" s="155">
        <f t="shared" si="2"/>
        <v>23259.73</v>
      </c>
      <c r="L33" s="155">
        <v>21</v>
      </c>
      <c r="M33" s="155">
        <f t="shared" si="3"/>
        <v>0</v>
      </c>
      <c r="N33" s="154">
        <v>0</v>
      </c>
      <c r="O33" s="154">
        <f t="shared" si="4"/>
        <v>0</v>
      </c>
      <c r="P33" s="154">
        <v>2.4649999999999998E-2</v>
      </c>
      <c r="Q33" s="154">
        <f t="shared" si="5"/>
        <v>5.21</v>
      </c>
      <c r="R33" s="155"/>
      <c r="S33" s="155" t="s">
        <v>154</v>
      </c>
      <c r="T33" s="155" t="s">
        <v>155</v>
      </c>
      <c r="U33" s="155">
        <v>0.25</v>
      </c>
      <c r="V33" s="155">
        <f t="shared" si="6"/>
        <v>52.82</v>
      </c>
      <c r="W33" s="155"/>
      <c r="X33" s="155" t="s">
        <v>107</v>
      </c>
      <c r="Y33" s="155" t="s">
        <v>108</v>
      </c>
      <c r="Z33" s="145"/>
      <c r="AA33" s="145"/>
      <c r="AB33" s="145"/>
      <c r="AC33" s="145"/>
      <c r="AD33" s="145"/>
      <c r="AE33" s="145"/>
      <c r="AF33" s="145"/>
      <c r="AG33" s="145" t="s">
        <v>117</v>
      </c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2" x14ac:dyDescent="0.2">
      <c r="A34" s="152"/>
      <c r="B34" s="153"/>
      <c r="C34" s="182" t="s">
        <v>118</v>
      </c>
      <c r="D34" s="157"/>
      <c r="E34" s="158">
        <v>49.14</v>
      </c>
      <c r="F34" s="155"/>
      <c r="G34" s="155"/>
      <c r="H34" s="155"/>
      <c r="I34" s="155"/>
      <c r="J34" s="155"/>
      <c r="K34" s="155"/>
      <c r="L34" s="155"/>
      <c r="M34" s="155"/>
      <c r="N34" s="154"/>
      <c r="O34" s="154"/>
      <c r="P34" s="154"/>
      <c r="Q34" s="154"/>
      <c r="R34" s="155"/>
      <c r="S34" s="155"/>
      <c r="T34" s="155"/>
      <c r="U34" s="155"/>
      <c r="V34" s="155"/>
      <c r="W34" s="155"/>
      <c r="X34" s="155"/>
      <c r="Y34" s="155"/>
      <c r="Z34" s="145"/>
      <c r="AA34" s="145"/>
      <c r="AB34" s="145"/>
      <c r="AC34" s="145"/>
      <c r="AD34" s="145"/>
      <c r="AE34" s="145"/>
      <c r="AF34" s="145"/>
      <c r="AG34" s="145" t="s">
        <v>111</v>
      </c>
      <c r="AH34" s="145">
        <v>0</v>
      </c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3" x14ac:dyDescent="0.2">
      <c r="A35" s="152"/>
      <c r="B35" s="153"/>
      <c r="C35" s="182" t="s">
        <v>156</v>
      </c>
      <c r="D35" s="157"/>
      <c r="E35" s="158">
        <v>137.87</v>
      </c>
      <c r="F35" s="155"/>
      <c r="G35" s="155"/>
      <c r="H35" s="155"/>
      <c r="I35" s="155"/>
      <c r="J35" s="155"/>
      <c r="K35" s="155"/>
      <c r="L35" s="155"/>
      <c r="M35" s="155"/>
      <c r="N35" s="154"/>
      <c r="O35" s="154"/>
      <c r="P35" s="154"/>
      <c r="Q35" s="154"/>
      <c r="R35" s="155"/>
      <c r="S35" s="155"/>
      <c r="T35" s="155"/>
      <c r="U35" s="155"/>
      <c r="V35" s="155"/>
      <c r="W35" s="155"/>
      <c r="X35" s="155"/>
      <c r="Y35" s="155"/>
      <c r="Z35" s="145"/>
      <c r="AA35" s="145"/>
      <c r="AB35" s="145"/>
      <c r="AC35" s="145"/>
      <c r="AD35" s="145"/>
      <c r="AE35" s="145"/>
      <c r="AF35" s="145"/>
      <c r="AG35" s="145" t="s">
        <v>111</v>
      </c>
      <c r="AH35" s="145">
        <v>0</v>
      </c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3" x14ac:dyDescent="0.2">
      <c r="A36" s="152"/>
      <c r="B36" s="153"/>
      <c r="C36" s="182" t="s">
        <v>157</v>
      </c>
      <c r="D36" s="157"/>
      <c r="E36" s="158">
        <v>24.25</v>
      </c>
      <c r="F36" s="155"/>
      <c r="G36" s="155"/>
      <c r="H36" s="155"/>
      <c r="I36" s="155"/>
      <c r="J36" s="155"/>
      <c r="K36" s="155"/>
      <c r="L36" s="155"/>
      <c r="M36" s="155"/>
      <c r="N36" s="154"/>
      <c r="O36" s="154"/>
      <c r="P36" s="154"/>
      <c r="Q36" s="154"/>
      <c r="R36" s="155"/>
      <c r="S36" s="155"/>
      <c r="T36" s="155"/>
      <c r="U36" s="155"/>
      <c r="V36" s="155"/>
      <c r="W36" s="155"/>
      <c r="X36" s="155"/>
      <c r="Y36" s="155"/>
      <c r="Z36" s="145"/>
      <c r="AA36" s="145"/>
      <c r="AB36" s="145"/>
      <c r="AC36" s="145"/>
      <c r="AD36" s="145"/>
      <c r="AE36" s="145"/>
      <c r="AF36" s="145"/>
      <c r="AG36" s="145" t="s">
        <v>111</v>
      </c>
      <c r="AH36" s="145">
        <v>0</v>
      </c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ht="13.6" x14ac:dyDescent="0.2">
      <c r="A37" s="161" t="s">
        <v>101</v>
      </c>
      <c r="B37" s="162" t="s">
        <v>59</v>
      </c>
      <c r="C37" s="180" t="s">
        <v>60</v>
      </c>
      <c r="D37" s="163"/>
      <c r="E37" s="164"/>
      <c r="F37" s="165"/>
      <c r="G37" s="166">
        <f>SUMIF(AG38:AG38,"&lt;&gt;NOR",G38:G38)</f>
        <v>0</v>
      </c>
      <c r="H37" s="160"/>
      <c r="I37" s="160">
        <f>SUM(I38:I38)</f>
        <v>0</v>
      </c>
      <c r="J37" s="160"/>
      <c r="K37" s="160">
        <f>SUM(K38:K38)</f>
        <v>5478.11</v>
      </c>
      <c r="L37" s="160"/>
      <c r="M37" s="160">
        <f>SUM(M38:M38)</f>
        <v>0</v>
      </c>
      <c r="N37" s="159"/>
      <c r="O37" s="159">
        <f>SUM(O38:O38)</f>
        <v>0</v>
      </c>
      <c r="P37" s="159"/>
      <c r="Q37" s="159">
        <f>SUM(Q38:Q38)</f>
        <v>0</v>
      </c>
      <c r="R37" s="160"/>
      <c r="S37" s="160"/>
      <c r="T37" s="160"/>
      <c r="U37" s="160"/>
      <c r="V37" s="160">
        <f>SUM(V38:V38)</f>
        <v>11.4</v>
      </c>
      <c r="W37" s="160"/>
      <c r="X37" s="160"/>
      <c r="Y37" s="160"/>
      <c r="AG37" t="s">
        <v>102</v>
      </c>
    </row>
    <row r="38" spans="1:60" outlineLevel="1" x14ac:dyDescent="0.2">
      <c r="A38" s="174">
        <v>17</v>
      </c>
      <c r="B38" s="175" t="s">
        <v>158</v>
      </c>
      <c r="C38" s="183" t="s">
        <v>159</v>
      </c>
      <c r="D38" s="176" t="s">
        <v>138</v>
      </c>
      <c r="E38" s="177">
        <v>6.0265199999999997</v>
      </c>
      <c r="F38" s="178"/>
      <c r="G38" s="179">
        <f>ROUND(E38*F38,2)</f>
        <v>0</v>
      </c>
      <c r="H38" s="156">
        <v>0</v>
      </c>
      <c r="I38" s="155">
        <f>ROUND(E38*H38,2)</f>
        <v>0</v>
      </c>
      <c r="J38" s="156">
        <v>909</v>
      </c>
      <c r="K38" s="155">
        <f>ROUND(E38*J38,2)</f>
        <v>5478.11</v>
      </c>
      <c r="L38" s="155">
        <v>21</v>
      </c>
      <c r="M38" s="155">
        <f>G38*(1+L38/100)</f>
        <v>0</v>
      </c>
      <c r="N38" s="154">
        <v>0</v>
      </c>
      <c r="O38" s="154">
        <f>ROUND(E38*N38,2)</f>
        <v>0</v>
      </c>
      <c r="P38" s="154">
        <v>0</v>
      </c>
      <c r="Q38" s="154">
        <f>ROUND(E38*P38,2)</f>
        <v>0</v>
      </c>
      <c r="R38" s="155"/>
      <c r="S38" s="155" t="s">
        <v>106</v>
      </c>
      <c r="T38" s="155" t="s">
        <v>106</v>
      </c>
      <c r="U38" s="155">
        <v>1.8919999999999999</v>
      </c>
      <c r="V38" s="155">
        <f>ROUND(E38*U38,2)</f>
        <v>11.4</v>
      </c>
      <c r="W38" s="155"/>
      <c r="X38" s="155" t="s">
        <v>107</v>
      </c>
      <c r="Y38" s="155" t="s">
        <v>108</v>
      </c>
      <c r="Z38" s="145"/>
      <c r="AA38" s="145"/>
      <c r="AB38" s="145"/>
      <c r="AC38" s="145"/>
      <c r="AD38" s="145"/>
      <c r="AE38" s="145"/>
      <c r="AF38" s="145"/>
      <c r="AG38" s="145" t="s">
        <v>139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ht="13.6" x14ac:dyDescent="0.2">
      <c r="A39" s="161" t="s">
        <v>101</v>
      </c>
      <c r="B39" s="162" t="s">
        <v>61</v>
      </c>
      <c r="C39" s="180" t="s">
        <v>62</v>
      </c>
      <c r="D39" s="163"/>
      <c r="E39" s="164"/>
      <c r="F39" s="165"/>
      <c r="G39" s="166">
        <f>SUMIF(AG40:AG61,"&lt;&gt;NOR",G40:G61)</f>
        <v>0</v>
      </c>
      <c r="H39" s="160"/>
      <c r="I39" s="160">
        <f>SUM(I40:I61)</f>
        <v>414011.53</v>
      </c>
      <c r="J39" s="160"/>
      <c r="K39" s="160">
        <f>SUM(K40:K61)</f>
        <v>118709.09000000001</v>
      </c>
      <c r="L39" s="160"/>
      <c r="M39" s="160">
        <f>SUM(M40:M61)</f>
        <v>0</v>
      </c>
      <c r="N39" s="159"/>
      <c r="O39" s="159">
        <f>SUM(O40:O61)</f>
        <v>3.56</v>
      </c>
      <c r="P39" s="159"/>
      <c r="Q39" s="159">
        <f>SUM(Q40:Q61)</f>
        <v>0</v>
      </c>
      <c r="R39" s="160"/>
      <c r="S39" s="160"/>
      <c r="T39" s="160"/>
      <c r="U39" s="160"/>
      <c r="V39" s="160">
        <f>SUM(V40:V61)</f>
        <v>207.65000000000003</v>
      </c>
      <c r="W39" s="160"/>
      <c r="X39" s="160"/>
      <c r="Y39" s="160"/>
      <c r="AG39" t="s">
        <v>102</v>
      </c>
    </row>
    <row r="40" spans="1:60" outlineLevel="1" x14ac:dyDescent="0.2">
      <c r="A40" s="168">
        <v>18</v>
      </c>
      <c r="B40" s="169" t="s">
        <v>160</v>
      </c>
      <c r="C40" s="181" t="s">
        <v>161</v>
      </c>
      <c r="D40" s="170" t="s">
        <v>105</v>
      </c>
      <c r="E40" s="171">
        <v>429.07</v>
      </c>
      <c r="F40" s="172"/>
      <c r="G40" s="173">
        <f>ROUND(E40*F40,2)</f>
        <v>0</v>
      </c>
      <c r="H40" s="156">
        <v>26.57</v>
      </c>
      <c r="I40" s="155">
        <f>ROUND(E40*H40,2)</f>
        <v>11400.39</v>
      </c>
      <c r="J40" s="156">
        <v>131.43</v>
      </c>
      <c r="K40" s="155">
        <f>ROUND(E40*J40,2)</f>
        <v>56392.67</v>
      </c>
      <c r="L40" s="155">
        <v>21</v>
      </c>
      <c r="M40" s="155">
        <f>G40*(1+L40/100)</f>
        <v>0</v>
      </c>
      <c r="N40" s="154">
        <v>5.2999999999999998E-4</v>
      </c>
      <c r="O40" s="154">
        <f>ROUND(E40*N40,2)</f>
        <v>0.23</v>
      </c>
      <c r="P40" s="154">
        <v>0</v>
      </c>
      <c r="Q40" s="154">
        <f>ROUND(E40*P40,2)</f>
        <v>0</v>
      </c>
      <c r="R40" s="155"/>
      <c r="S40" s="155" t="s">
        <v>106</v>
      </c>
      <c r="T40" s="155" t="s">
        <v>106</v>
      </c>
      <c r="U40" s="155">
        <v>0.23100000000000001</v>
      </c>
      <c r="V40" s="155">
        <f>ROUND(E40*U40,2)</f>
        <v>99.12</v>
      </c>
      <c r="W40" s="155"/>
      <c r="X40" s="155" t="s">
        <v>107</v>
      </c>
      <c r="Y40" s="155" t="s">
        <v>108</v>
      </c>
      <c r="Z40" s="145"/>
      <c r="AA40" s="145"/>
      <c r="AB40" s="145"/>
      <c r="AC40" s="145"/>
      <c r="AD40" s="145"/>
      <c r="AE40" s="145"/>
      <c r="AF40" s="145"/>
      <c r="AG40" s="145" t="s">
        <v>132</v>
      </c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2" x14ac:dyDescent="0.2">
      <c r="A41" s="152"/>
      <c r="B41" s="153"/>
      <c r="C41" s="182" t="s">
        <v>162</v>
      </c>
      <c r="D41" s="157"/>
      <c r="E41" s="158">
        <v>429.07</v>
      </c>
      <c r="F41" s="155"/>
      <c r="G41" s="155"/>
      <c r="H41" s="155"/>
      <c r="I41" s="155"/>
      <c r="J41" s="155"/>
      <c r="K41" s="155"/>
      <c r="L41" s="155"/>
      <c r="M41" s="155"/>
      <c r="N41" s="154"/>
      <c r="O41" s="154"/>
      <c r="P41" s="154"/>
      <c r="Q41" s="154"/>
      <c r="R41" s="155"/>
      <c r="S41" s="155"/>
      <c r="T41" s="155"/>
      <c r="U41" s="155"/>
      <c r="V41" s="155"/>
      <c r="W41" s="155"/>
      <c r="X41" s="155"/>
      <c r="Y41" s="155"/>
      <c r="Z41" s="145"/>
      <c r="AA41" s="145"/>
      <c r="AB41" s="145"/>
      <c r="AC41" s="145"/>
      <c r="AD41" s="145"/>
      <c r="AE41" s="145"/>
      <c r="AF41" s="145"/>
      <c r="AG41" s="145" t="s">
        <v>111</v>
      </c>
      <c r="AH41" s="145">
        <v>0</v>
      </c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ht="21.75" outlineLevel="1" x14ac:dyDescent="0.2">
      <c r="A42" s="168">
        <v>19</v>
      </c>
      <c r="B42" s="169" t="s">
        <v>163</v>
      </c>
      <c r="C42" s="181" t="s">
        <v>164</v>
      </c>
      <c r="D42" s="170" t="s">
        <v>105</v>
      </c>
      <c r="E42" s="171">
        <v>209.49</v>
      </c>
      <c r="F42" s="172"/>
      <c r="G42" s="173">
        <f>ROUND(E42*F42,2)</f>
        <v>0</v>
      </c>
      <c r="H42" s="156">
        <v>6.65</v>
      </c>
      <c r="I42" s="155">
        <f>ROUND(E42*H42,2)</f>
        <v>1393.11</v>
      </c>
      <c r="J42" s="156">
        <v>102.85</v>
      </c>
      <c r="K42" s="155">
        <f>ROUND(E42*J42,2)</f>
        <v>21546.05</v>
      </c>
      <c r="L42" s="155">
        <v>21</v>
      </c>
      <c r="M42" s="155">
        <f>G42*(1+L42/100)</f>
        <v>0</v>
      </c>
      <c r="N42" s="154">
        <v>3.8000000000000002E-4</v>
      </c>
      <c r="O42" s="154">
        <f>ROUND(E42*N42,2)</f>
        <v>0.08</v>
      </c>
      <c r="P42" s="154">
        <v>0</v>
      </c>
      <c r="Q42" s="154">
        <f>ROUND(E42*P42,2)</f>
        <v>0</v>
      </c>
      <c r="R42" s="155"/>
      <c r="S42" s="155" t="s">
        <v>106</v>
      </c>
      <c r="T42" s="155" t="s">
        <v>106</v>
      </c>
      <c r="U42" s="155">
        <v>0.18099999999999999</v>
      </c>
      <c r="V42" s="155">
        <f>ROUND(E42*U42,2)</f>
        <v>37.92</v>
      </c>
      <c r="W42" s="155"/>
      <c r="X42" s="155" t="s">
        <v>107</v>
      </c>
      <c r="Y42" s="155" t="s">
        <v>108</v>
      </c>
      <c r="Z42" s="145"/>
      <c r="AA42" s="145"/>
      <c r="AB42" s="145"/>
      <c r="AC42" s="145"/>
      <c r="AD42" s="145"/>
      <c r="AE42" s="145"/>
      <c r="AF42" s="145"/>
      <c r="AG42" s="145" t="s">
        <v>132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2" x14ac:dyDescent="0.2">
      <c r="A43" s="152"/>
      <c r="B43" s="153"/>
      <c r="C43" s="182" t="s">
        <v>165</v>
      </c>
      <c r="D43" s="157"/>
      <c r="E43" s="158">
        <v>209.49</v>
      </c>
      <c r="F43" s="155"/>
      <c r="G43" s="155"/>
      <c r="H43" s="155"/>
      <c r="I43" s="155"/>
      <c r="J43" s="155"/>
      <c r="K43" s="155"/>
      <c r="L43" s="155"/>
      <c r="M43" s="155"/>
      <c r="N43" s="154"/>
      <c r="O43" s="154"/>
      <c r="P43" s="154"/>
      <c r="Q43" s="154"/>
      <c r="R43" s="155"/>
      <c r="S43" s="155"/>
      <c r="T43" s="155"/>
      <c r="U43" s="155"/>
      <c r="V43" s="155"/>
      <c r="W43" s="155"/>
      <c r="X43" s="155"/>
      <c r="Y43" s="155"/>
      <c r="Z43" s="145"/>
      <c r="AA43" s="145"/>
      <c r="AB43" s="145"/>
      <c r="AC43" s="145"/>
      <c r="AD43" s="145"/>
      <c r="AE43" s="145"/>
      <c r="AF43" s="145"/>
      <c r="AG43" s="145" t="s">
        <v>111</v>
      </c>
      <c r="AH43" s="145">
        <v>0</v>
      </c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68">
        <v>20</v>
      </c>
      <c r="B44" s="169" t="s">
        <v>166</v>
      </c>
      <c r="C44" s="181" t="s">
        <v>167</v>
      </c>
      <c r="D44" s="170" t="s">
        <v>105</v>
      </c>
      <c r="E44" s="171">
        <v>270.78500000000003</v>
      </c>
      <c r="F44" s="172"/>
      <c r="G44" s="173">
        <f>ROUND(E44*F44,2)</f>
        <v>0</v>
      </c>
      <c r="H44" s="156">
        <v>7.57</v>
      </c>
      <c r="I44" s="155">
        <f>ROUND(E44*H44,2)</f>
        <v>2049.84</v>
      </c>
      <c r="J44" s="156">
        <v>80.430000000000007</v>
      </c>
      <c r="K44" s="155">
        <f>ROUND(E44*J44,2)</f>
        <v>21779.24</v>
      </c>
      <c r="L44" s="155">
        <v>21</v>
      </c>
      <c r="M44" s="155">
        <f>G44*(1+L44/100)</f>
        <v>0</v>
      </c>
      <c r="N44" s="154">
        <v>2.0000000000000002E-5</v>
      </c>
      <c r="O44" s="154">
        <f>ROUND(E44*N44,2)</f>
        <v>0.01</v>
      </c>
      <c r="P44" s="154">
        <v>0</v>
      </c>
      <c r="Q44" s="154">
        <f>ROUND(E44*P44,2)</f>
        <v>0</v>
      </c>
      <c r="R44" s="155"/>
      <c r="S44" s="155" t="s">
        <v>106</v>
      </c>
      <c r="T44" s="155" t="s">
        <v>106</v>
      </c>
      <c r="U44" s="155">
        <v>0.14000000000000001</v>
      </c>
      <c r="V44" s="155">
        <f>ROUND(E44*U44,2)</f>
        <v>37.909999999999997</v>
      </c>
      <c r="W44" s="155"/>
      <c r="X44" s="155" t="s">
        <v>107</v>
      </c>
      <c r="Y44" s="155" t="s">
        <v>108</v>
      </c>
      <c r="Z44" s="145"/>
      <c r="AA44" s="145"/>
      <c r="AB44" s="145"/>
      <c r="AC44" s="145"/>
      <c r="AD44" s="145"/>
      <c r="AE44" s="145"/>
      <c r="AF44" s="145"/>
      <c r="AG44" s="145" t="s">
        <v>132</v>
      </c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2" x14ac:dyDescent="0.2">
      <c r="A45" s="152"/>
      <c r="B45" s="153"/>
      <c r="C45" s="182" t="s">
        <v>168</v>
      </c>
      <c r="D45" s="157"/>
      <c r="E45" s="158">
        <v>270.79000000000002</v>
      </c>
      <c r="F45" s="155"/>
      <c r="G45" s="155"/>
      <c r="H45" s="155"/>
      <c r="I45" s="155"/>
      <c r="J45" s="155"/>
      <c r="K45" s="155"/>
      <c r="L45" s="155"/>
      <c r="M45" s="155"/>
      <c r="N45" s="154"/>
      <c r="O45" s="154"/>
      <c r="P45" s="154"/>
      <c r="Q45" s="154"/>
      <c r="R45" s="155"/>
      <c r="S45" s="155"/>
      <c r="T45" s="155"/>
      <c r="U45" s="155"/>
      <c r="V45" s="155"/>
      <c r="W45" s="155"/>
      <c r="X45" s="155"/>
      <c r="Y45" s="155"/>
      <c r="Z45" s="145"/>
      <c r="AA45" s="145"/>
      <c r="AB45" s="145"/>
      <c r="AC45" s="145"/>
      <c r="AD45" s="145"/>
      <c r="AE45" s="145"/>
      <c r="AF45" s="145"/>
      <c r="AG45" s="145" t="s">
        <v>111</v>
      </c>
      <c r="AH45" s="145">
        <v>0</v>
      </c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68">
        <v>21</v>
      </c>
      <c r="B46" s="169" t="s">
        <v>169</v>
      </c>
      <c r="C46" s="181" t="s">
        <v>170</v>
      </c>
      <c r="D46" s="170" t="s">
        <v>105</v>
      </c>
      <c r="E46" s="171">
        <v>47.35</v>
      </c>
      <c r="F46" s="172"/>
      <c r="G46" s="173">
        <f>ROUND(E46*F46,2)</f>
        <v>0</v>
      </c>
      <c r="H46" s="156">
        <v>26.57</v>
      </c>
      <c r="I46" s="155">
        <f>ROUND(E46*H46,2)</f>
        <v>1258.0899999999999</v>
      </c>
      <c r="J46" s="156">
        <v>96.93</v>
      </c>
      <c r="K46" s="155">
        <f>ROUND(E46*J46,2)</f>
        <v>4589.6400000000003</v>
      </c>
      <c r="L46" s="155">
        <v>21</v>
      </c>
      <c r="M46" s="155">
        <f>G46*(1+L46/100)</f>
        <v>0</v>
      </c>
      <c r="N46" s="154">
        <v>5.2999999999999998E-4</v>
      </c>
      <c r="O46" s="154">
        <f>ROUND(E46*N46,2)</f>
        <v>0.03</v>
      </c>
      <c r="P46" s="154">
        <v>0</v>
      </c>
      <c r="Q46" s="154">
        <f>ROUND(E46*P46,2)</f>
        <v>0</v>
      </c>
      <c r="R46" s="155"/>
      <c r="S46" s="155" t="s">
        <v>106</v>
      </c>
      <c r="T46" s="155" t="s">
        <v>106</v>
      </c>
      <c r="U46" s="155">
        <v>0.17100000000000001</v>
      </c>
      <c r="V46" s="155">
        <f>ROUND(E46*U46,2)</f>
        <v>8.1</v>
      </c>
      <c r="W46" s="155"/>
      <c r="X46" s="155" t="s">
        <v>107</v>
      </c>
      <c r="Y46" s="155" t="s">
        <v>108</v>
      </c>
      <c r="Z46" s="145"/>
      <c r="AA46" s="145"/>
      <c r="AB46" s="145"/>
      <c r="AC46" s="145"/>
      <c r="AD46" s="145"/>
      <c r="AE46" s="145"/>
      <c r="AF46" s="145"/>
      <c r="AG46" s="145" t="s">
        <v>132</v>
      </c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2" x14ac:dyDescent="0.2">
      <c r="A47" s="152"/>
      <c r="B47" s="153"/>
      <c r="C47" s="182" t="s">
        <v>135</v>
      </c>
      <c r="D47" s="157"/>
      <c r="E47" s="158">
        <v>47.35</v>
      </c>
      <c r="F47" s="155"/>
      <c r="G47" s="155"/>
      <c r="H47" s="155"/>
      <c r="I47" s="155"/>
      <c r="J47" s="155"/>
      <c r="K47" s="155"/>
      <c r="L47" s="155"/>
      <c r="M47" s="155"/>
      <c r="N47" s="154"/>
      <c r="O47" s="154"/>
      <c r="P47" s="154"/>
      <c r="Q47" s="154"/>
      <c r="R47" s="155"/>
      <c r="S47" s="155"/>
      <c r="T47" s="155"/>
      <c r="U47" s="155"/>
      <c r="V47" s="155"/>
      <c r="W47" s="155"/>
      <c r="X47" s="155"/>
      <c r="Y47" s="155"/>
      <c r="Z47" s="145"/>
      <c r="AA47" s="145"/>
      <c r="AB47" s="145"/>
      <c r="AC47" s="145"/>
      <c r="AD47" s="145"/>
      <c r="AE47" s="145"/>
      <c r="AF47" s="145"/>
      <c r="AG47" s="145" t="s">
        <v>111</v>
      </c>
      <c r="AH47" s="145">
        <v>0</v>
      </c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68">
        <v>22</v>
      </c>
      <c r="B48" s="169" t="s">
        <v>171</v>
      </c>
      <c r="C48" s="181" t="s">
        <v>172</v>
      </c>
      <c r="D48" s="170" t="s">
        <v>105</v>
      </c>
      <c r="E48" s="171">
        <v>112.5</v>
      </c>
      <c r="F48" s="172"/>
      <c r="G48" s="173">
        <f>ROUND(E48*F48,2)</f>
        <v>0</v>
      </c>
      <c r="H48" s="156">
        <v>6.65</v>
      </c>
      <c r="I48" s="155">
        <f>ROUND(E48*H48,2)</f>
        <v>748.13</v>
      </c>
      <c r="J48" s="156">
        <v>90.95</v>
      </c>
      <c r="K48" s="155">
        <f>ROUND(E48*J48,2)</f>
        <v>10231.879999999999</v>
      </c>
      <c r="L48" s="155">
        <v>21</v>
      </c>
      <c r="M48" s="155">
        <f>G48*(1+L48/100)</f>
        <v>0</v>
      </c>
      <c r="N48" s="154">
        <v>2.3000000000000001E-4</v>
      </c>
      <c r="O48" s="154">
        <f>ROUND(E48*N48,2)</f>
        <v>0.03</v>
      </c>
      <c r="P48" s="154">
        <v>0</v>
      </c>
      <c r="Q48" s="154">
        <f>ROUND(E48*P48,2)</f>
        <v>0</v>
      </c>
      <c r="R48" s="155"/>
      <c r="S48" s="155" t="s">
        <v>106</v>
      </c>
      <c r="T48" s="155" t="s">
        <v>106</v>
      </c>
      <c r="U48" s="155">
        <v>0.161</v>
      </c>
      <c r="V48" s="155">
        <f>ROUND(E48*U48,2)</f>
        <v>18.11</v>
      </c>
      <c r="W48" s="155"/>
      <c r="X48" s="155" t="s">
        <v>107</v>
      </c>
      <c r="Y48" s="155" t="s">
        <v>108</v>
      </c>
      <c r="Z48" s="145"/>
      <c r="AA48" s="145"/>
      <c r="AB48" s="145"/>
      <c r="AC48" s="145"/>
      <c r="AD48" s="145"/>
      <c r="AE48" s="145"/>
      <c r="AF48" s="145"/>
      <c r="AG48" s="145" t="s">
        <v>132</v>
      </c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2" x14ac:dyDescent="0.2">
      <c r="A49" s="152"/>
      <c r="B49" s="153"/>
      <c r="C49" s="182" t="s">
        <v>173</v>
      </c>
      <c r="D49" s="157"/>
      <c r="E49" s="158">
        <v>112.5</v>
      </c>
      <c r="F49" s="155"/>
      <c r="G49" s="155"/>
      <c r="H49" s="155"/>
      <c r="I49" s="155"/>
      <c r="J49" s="155"/>
      <c r="K49" s="155"/>
      <c r="L49" s="155"/>
      <c r="M49" s="155"/>
      <c r="N49" s="154"/>
      <c r="O49" s="154"/>
      <c r="P49" s="154"/>
      <c r="Q49" s="154"/>
      <c r="R49" s="155"/>
      <c r="S49" s="155"/>
      <c r="T49" s="155"/>
      <c r="U49" s="155"/>
      <c r="V49" s="155"/>
      <c r="W49" s="155"/>
      <c r="X49" s="155"/>
      <c r="Y49" s="155"/>
      <c r="Z49" s="145"/>
      <c r="AA49" s="145"/>
      <c r="AB49" s="145"/>
      <c r="AC49" s="145"/>
      <c r="AD49" s="145"/>
      <c r="AE49" s="145"/>
      <c r="AF49" s="145"/>
      <c r="AG49" s="145" t="s">
        <v>111</v>
      </c>
      <c r="AH49" s="145">
        <v>0</v>
      </c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74">
        <v>23</v>
      </c>
      <c r="B50" s="175" t="s">
        <v>174</v>
      </c>
      <c r="C50" s="183" t="s">
        <v>175</v>
      </c>
      <c r="D50" s="176" t="s">
        <v>138</v>
      </c>
      <c r="E50" s="177">
        <v>3.5455899999999998</v>
      </c>
      <c r="F50" s="178"/>
      <c r="G50" s="179">
        <f>ROUND(E50*F50,2)</f>
        <v>0</v>
      </c>
      <c r="H50" s="156">
        <v>0</v>
      </c>
      <c r="I50" s="155">
        <f>ROUND(E50*H50,2)</f>
        <v>0</v>
      </c>
      <c r="J50" s="156">
        <v>1176</v>
      </c>
      <c r="K50" s="155">
        <f>ROUND(E50*J50,2)</f>
        <v>4169.6099999999997</v>
      </c>
      <c r="L50" s="155">
        <v>21</v>
      </c>
      <c r="M50" s="155">
        <f>G50*(1+L50/100)</f>
        <v>0</v>
      </c>
      <c r="N50" s="154">
        <v>0</v>
      </c>
      <c r="O50" s="154">
        <f>ROUND(E50*N50,2)</f>
        <v>0</v>
      </c>
      <c r="P50" s="154">
        <v>0</v>
      </c>
      <c r="Q50" s="154">
        <f>ROUND(E50*P50,2)</f>
        <v>0</v>
      </c>
      <c r="R50" s="155"/>
      <c r="S50" s="155" t="s">
        <v>106</v>
      </c>
      <c r="T50" s="155" t="s">
        <v>106</v>
      </c>
      <c r="U50" s="155">
        <v>1.831</v>
      </c>
      <c r="V50" s="155">
        <f>ROUND(E50*U50,2)</f>
        <v>6.49</v>
      </c>
      <c r="W50" s="155"/>
      <c r="X50" s="155" t="s">
        <v>107</v>
      </c>
      <c r="Y50" s="155" t="s">
        <v>108</v>
      </c>
      <c r="Z50" s="145"/>
      <c r="AA50" s="145"/>
      <c r="AB50" s="145"/>
      <c r="AC50" s="145"/>
      <c r="AD50" s="145"/>
      <c r="AE50" s="145"/>
      <c r="AF50" s="145"/>
      <c r="AG50" s="145" t="s">
        <v>139</v>
      </c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68">
        <v>24</v>
      </c>
      <c r="B51" s="169" t="s">
        <v>176</v>
      </c>
      <c r="C51" s="181" t="s">
        <v>177</v>
      </c>
      <c r="D51" s="170" t="s">
        <v>105</v>
      </c>
      <c r="E51" s="171">
        <v>297.86349999999999</v>
      </c>
      <c r="F51" s="172"/>
      <c r="G51" s="173">
        <f>ROUND(E51*F51,2)</f>
        <v>0</v>
      </c>
      <c r="H51" s="156">
        <v>78.8</v>
      </c>
      <c r="I51" s="155">
        <f>ROUND(E51*H51,2)</f>
        <v>23471.64</v>
      </c>
      <c r="J51" s="156">
        <v>0</v>
      </c>
      <c r="K51" s="155">
        <f>ROUND(E51*J51,2)</f>
        <v>0</v>
      </c>
      <c r="L51" s="155">
        <v>21</v>
      </c>
      <c r="M51" s="155">
        <f>G51*(1+L51/100)</f>
        <v>0</v>
      </c>
      <c r="N51" s="154">
        <v>1.8000000000000001E-4</v>
      </c>
      <c r="O51" s="154">
        <f>ROUND(E51*N51,2)</f>
        <v>0.05</v>
      </c>
      <c r="P51" s="154">
        <v>0</v>
      </c>
      <c r="Q51" s="154">
        <f>ROUND(E51*P51,2)</f>
        <v>0</v>
      </c>
      <c r="R51" s="155" t="s">
        <v>178</v>
      </c>
      <c r="S51" s="155" t="s">
        <v>179</v>
      </c>
      <c r="T51" s="155" t="s">
        <v>179</v>
      </c>
      <c r="U51" s="155">
        <v>0</v>
      </c>
      <c r="V51" s="155">
        <f>ROUND(E51*U51,2)</f>
        <v>0</v>
      </c>
      <c r="W51" s="155"/>
      <c r="X51" s="155" t="s">
        <v>180</v>
      </c>
      <c r="Y51" s="155" t="s">
        <v>108</v>
      </c>
      <c r="Z51" s="145"/>
      <c r="AA51" s="145"/>
      <c r="AB51" s="145"/>
      <c r="AC51" s="145"/>
      <c r="AD51" s="145"/>
      <c r="AE51" s="145"/>
      <c r="AF51" s="145"/>
      <c r="AG51" s="145" t="s">
        <v>181</v>
      </c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2" x14ac:dyDescent="0.2">
      <c r="A52" s="152"/>
      <c r="B52" s="153"/>
      <c r="C52" s="182" t="s">
        <v>182</v>
      </c>
      <c r="D52" s="157"/>
      <c r="E52" s="158">
        <v>297.86</v>
      </c>
      <c r="F52" s="155"/>
      <c r="G52" s="155"/>
      <c r="H52" s="155"/>
      <c r="I52" s="155"/>
      <c r="J52" s="155"/>
      <c r="K52" s="155"/>
      <c r="L52" s="155"/>
      <c r="M52" s="155"/>
      <c r="N52" s="154"/>
      <c r="O52" s="154"/>
      <c r="P52" s="154"/>
      <c r="Q52" s="154"/>
      <c r="R52" s="155"/>
      <c r="S52" s="155"/>
      <c r="T52" s="155"/>
      <c r="U52" s="155"/>
      <c r="V52" s="155"/>
      <c r="W52" s="155"/>
      <c r="X52" s="155"/>
      <c r="Y52" s="155"/>
      <c r="Z52" s="145"/>
      <c r="AA52" s="145"/>
      <c r="AB52" s="145"/>
      <c r="AC52" s="145"/>
      <c r="AD52" s="145"/>
      <c r="AE52" s="145"/>
      <c r="AF52" s="145"/>
      <c r="AG52" s="145" t="s">
        <v>111</v>
      </c>
      <c r="AH52" s="145">
        <v>0</v>
      </c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68">
        <v>25</v>
      </c>
      <c r="B53" s="169" t="s">
        <v>183</v>
      </c>
      <c r="C53" s="181" t="s">
        <v>184</v>
      </c>
      <c r="D53" s="170" t="s">
        <v>105</v>
      </c>
      <c r="E53" s="171">
        <v>297.86349999999999</v>
      </c>
      <c r="F53" s="172"/>
      <c r="G53" s="173">
        <f>ROUND(E53*F53,2)</f>
        <v>0</v>
      </c>
      <c r="H53" s="156">
        <v>258</v>
      </c>
      <c r="I53" s="155">
        <f>ROUND(E53*H53,2)</f>
        <v>76848.78</v>
      </c>
      <c r="J53" s="156">
        <v>0</v>
      </c>
      <c r="K53" s="155">
        <f>ROUND(E53*J53,2)</f>
        <v>0</v>
      </c>
      <c r="L53" s="155">
        <v>21</v>
      </c>
      <c r="M53" s="155">
        <f>G53*(1+L53/100)</f>
        <v>0</v>
      </c>
      <c r="N53" s="154">
        <v>2.16E-3</v>
      </c>
      <c r="O53" s="154">
        <f>ROUND(E53*N53,2)</f>
        <v>0.64</v>
      </c>
      <c r="P53" s="154">
        <v>0</v>
      </c>
      <c r="Q53" s="154">
        <f>ROUND(E53*P53,2)</f>
        <v>0</v>
      </c>
      <c r="R53" s="155" t="s">
        <v>178</v>
      </c>
      <c r="S53" s="155" t="s">
        <v>185</v>
      </c>
      <c r="T53" s="155" t="s">
        <v>186</v>
      </c>
      <c r="U53" s="155">
        <v>0</v>
      </c>
      <c r="V53" s="155">
        <f>ROUND(E53*U53,2)</f>
        <v>0</v>
      </c>
      <c r="W53" s="155"/>
      <c r="X53" s="155" t="s">
        <v>180</v>
      </c>
      <c r="Y53" s="155" t="s">
        <v>108</v>
      </c>
      <c r="Z53" s="145"/>
      <c r="AA53" s="145"/>
      <c r="AB53" s="145"/>
      <c r="AC53" s="145"/>
      <c r="AD53" s="145"/>
      <c r="AE53" s="145"/>
      <c r="AF53" s="145"/>
      <c r="AG53" s="145" t="s">
        <v>181</v>
      </c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2" x14ac:dyDescent="0.2">
      <c r="A54" s="152"/>
      <c r="B54" s="153"/>
      <c r="C54" s="182" t="s">
        <v>187</v>
      </c>
      <c r="D54" s="157"/>
      <c r="E54" s="158">
        <v>235.99</v>
      </c>
      <c r="F54" s="155"/>
      <c r="G54" s="155"/>
      <c r="H54" s="155"/>
      <c r="I54" s="155"/>
      <c r="J54" s="155"/>
      <c r="K54" s="155"/>
      <c r="L54" s="155"/>
      <c r="M54" s="155"/>
      <c r="N54" s="154"/>
      <c r="O54" s="154"/>
      <c r="P54" s="154"/>
      <c r="Q54" s="154"/>
      <c r="R54" s="155"/>
      <c r="S54" s="155"/>
      <c r="T54" s="155"/>
      <c r="U54" s="155"/>
      <c r="V54" s="155"/>
      <c r="W54" s="155"/>
      <c r="X54" s="155"/>
      <c r="Y54" s="155"/>
      <c r="Z54" s="145"/>
      <c r="AA54" s="145"/>
      <c r="AB54" s="145"/>
      <c r="AC54" s="145"/>
      <c r="AD54" s="145"/>
      <c r="AE54" s="145"/>
      <c r="AF54" s="145"/>
      <c r="AG54" s="145" t="s">
        <v>111</v>
      </c>
      <c r="AH54" s="145">
        <v>0</v>
      </c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3" x14ac:dyDescent="0.2">
      <c r="A55" s="152"/>
      <c r="B55" s="153"/>
      <c r="C55" s="182" t="s">
        <v>188</v>
      </c>
      <c r="D55" s="157"/>
      <c r="E55" s="158">
        <v>61.88</v>
      </c>
      <c r="F55" s="155"/>
      <c r="G55" s="155"/>
      <c r="H55" s="155"/>
      <c r="I55" s="155"/>
      <c r="J55" s="155"/>
      <c r="K55" s="155"/>
      <c r="L55" s="155"/>
      <c r="M55" s="155"/>
      <c r="N55" s="154"/>
      <c r="O55" s="154"/>
      <c r="P55" s="154"/>
      <c r="Q55" s="154"/>
      <c r="R55" s="155"/>
      <c r="S55" s="155"/>
      <c r="T55" s="155"/>
      <c r="U55" s="155"/>
      <c r="V55" s="155"/>
      <c r="W55" s="155"/>
      <c r="X55" s="155"/>
      <c r="Y55" s="155"/>
      <c r="Z55" s="145"/>
      <c r="AA55" s="145"/>
      <c r="AB55" s="145"/>
      <c r="AC55" s="145"/>
      <c r="AD55" s="145"/>
      <c r="AE55" s="145"/>
      <c r="AF55" s="145"/>
      <c r="AG55" s="145" t="s">
        <v>111</v>
      </c>
      <c r="AH55" s="145">
        <v>0</v>
      </c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68">
        <v>26</v>
      </c>
      <c r="B56" s="169" t="s">
        <v>189</v>
      </c>
      <c r="C56" s="181" t="s">
        <v>190</v>
      </c>
      <c r="D56" s="170" t="s">
        <v>105</v>
      </c>
      <c r="E56" s="171">
        <v>297.86349999999999</v>
      </c>
      <c r="F56" s="172"/>
      <c r="G56" s="173">
        <f>ROUND(E56*F56,2)</f>
        <v>0</v>
      </c>
      <c r="H56" s="156">
        <v>344</v>
      </c>
      <c r="I56" s="155">
        <f>ROUND(E56*H56,2)</f>
        <v>102465.04</v>
      </c>
      <c r="J56" s="156">
        <v>0</v>
      </c>
      <c r="K56" s="155">
        <f>ROUND(E56*J56,2)</f>
        <v>0</v>
      </c>
      <c r="L56" s="155">
        <v>21</v>
      </c>
      <c r="M56" s="155">
        <f>G56*(1+L56/100)</f>
        <v>0</v>
      </c>
      <c r="N56" s="154">
        <v>2.8800000000000002E-3</v>
      </c>
      <c r="O56" s="154">
        <f>ROUND(E56*N56,2)</f>
        <v>0.86</v>
      </c>
      <c r="P56" s="154">
        <v>0</v>
      </c>
      <c r="Q56" s="154">
        <f>ROUND(E56*P56,2)</f>
        <v>0</v>
      </c>
      <c r="R56" s="155" t="s">
        <v>178</v>
      </c>
      <c r="S56" s="155" t="s">
        <v>185</v>
      </c>
      <c r="T56" s="155" t="s">
        <v>186</v>
      </c>
      <c r="U56" s="155">
        <v>0</v>
      </c>
      <c r="V56" s="155">
        <f>ROUND(E56*U56,2)</f>
        <v>0</v>
      </c>
      <c r="W56" s="155"/>
      <c r="X56" s="155" t="s">
        <v>180</v>
      </c>
      <c r="Y56" s="155" t="s">
        <v>108</v>
      </c>
      <c r="Z56" s="145"/>
      <c r="AA56" s="145"/>
      <c r="AB56" s="145"/>
      <c r="AC56" s="145"/>
      <c r="AD56" s="145"/>
      <c r="AE56" s="145"/>
      <c r="AF56" s="145"/>
      <c r="AG56" s="145" t="s">
        <v>181</v>
      </c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2" x14ac:dyDescent="0.2">
      <c r="A57" s="152"/>
      <c r="B57" s="153"/>
      <c r="C57" s="182" t="s">
        <v>187</v>
      </c>
      <c r="D57" s="157"/>
      <c r="E57" s="158">
        <v>235.99</v>
      </c>
      <c r="F57" s="155"/>
      <c r="G57" s="155"/>
      <c r="H57" s="155"/>
      <c r="I57" s="155"/>
      <c r="J57" s="155"/>
      <c r="K57" s="155"/>
      <c r="L57" s="155"/>
      <c r="M57" s="155"/>
      <c r="N57" s="154"/>
      <c r="O57" s="154"/>
      <c r="P57" s="154"/>
      <c r="Q57" s="154"/>
      <c r="R57" s="155"/>
      <c r="S57" s="155"/>
      <c r="T57" s="155"/>
      <c r="U57" s="155"/>
      <c r="V57" s="155"/>
      <c r="W57" s="155"/>
      <c r="X57" s="155"/>
      <c r="Y57" s="155"/>
      <c r="Z57" s="145"/>
      <c r="AA57" s="145"/>
      <c r="AB57" s="145"/>
      <c r="AC57" s="145"/>
      <c r="AD57" s="145"/>
      <c r="AE57" s="145"/>
      <c r="AF57" s="145"/>
      <c r="AG57" s="145" t="s">
        <v>111</v>
      </c>
      <c r="AH57" s="145">
        <v>0</v>
      </c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3" x14ac:dyDescent="0.2">
      <c r="A58" s="152"/>
      <c r="B58" s="153"/>
      <c r="C58" s="182" t="s">
        <v>188</v>
      </c>
      <c r="D58" s="157"/>
      <c r="E58" s="158">
        <v>61.88</v>
      </c>
      <c r="F58" s="155"/>
      <c r="G58" s="155"/>
      <c r="H58" s="155"/>
      <c r="I58" s="155"/>
      <c r="J58" s="155"/>
      <c r="K58" s="155"/>
      <c r="L58" s="155"/>
      <c r="M58" s="155"/>
      <c r="N58" s="154"/>
      <c r="O58" s="154"/>
      <c r="P58" s="154"/>
      <c r="Q58" s="154"/>
      <c r="R58" s="155"/>
      <c r="S58" s="155"/>
      <c r="T58" s="155"/>
      <c r="U58" s="155"/>
      <c r="V58" s="155"/>
      <c r="W58" s="155"/>
      <c r="X58" s="155"/>
      <c r="Y58" s="155"/>
      <c r="Z58" s="145"/>
      <c r="AA58" s="145"/>
      <c r="AB58" s="145"/>
      <c r="AC58" s="145"/>
      <c r="AD58" s="145"/>
      <c r="AE58" s="145"/>
      <c r="AF58" s="145"/>
      <c r="AG58" s="145" t="s">
        <v>111</v>
      </c>
      <c r="AH58" s="145">
        <v>0</v>
      </c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68">
        <v>27</v>
      </c>
      <c r="B59" s="169" t="s">
        <v>191</v>
      </c>
      <c r="C59" s="181" t="s">
        <v>192</v>
      </c>
      <c r="D59" s="170" t="s">
        <v>105</v>
      </c>
      <c r="E59" s="171">
        <v>282.524</v>
      </c>
      <c r="F59" s="172"/>
      <c r="G59" s="173">
        <f>ROUND(E59*F59,2)</f>
        <v>0</v>
      </c>
      <c r="H59" s="156">
        <v>688</v>
      </c>
      <c r="I59" s="155">
        <f>ROUND(E59*H59,2)</f>
        <v>194376.51</v>
      </c>
      <c r="J59" s="156">
        <v>0</v>
      </c>
      <c r="K59" s="155">
        <f>ROUND(E59*J59,2)</f>
        <v>0</v>
      </c>
      <c r="L59" s="155">
        <v>21</v>
      </c>
      <c r="M59" s="155">
        <f>G59*(1+L59/100)</f>
        <v>0</v>
      </c>
      <c r="N59" s="154">
        <v>5.7600000000000004E-3</v>
      </c>
      <c r="O59" s="154">
        <f>ROUND(E59*N59,2)</f>
        <v>1.63</v>
      </c>
      <c r="P59" s="154">
        <v>0</v>
      </c>
      <c r="Q59" s="154">
        <f>ROUND(E59*P59,2)</f>
        <v>0</v>
      </c>
      <c r="R59" s="155" t="s">
        <v>178</v>
      </c>
      <c r="S59" s="155" t="s">
        <v>185</v>
      </c>
      <c r="T59" s="155" t="s">
        <v>186</v>
      </c>
      <c r="U59" s="155">
        <v>0</v>
      </c>
      <c r="V59" s="155">
        <f>ROUND(E59*U59,2)</f>
        <v>0</v>
      </c>
      <c r="W59" s="155"/>
      <c r="X59" s="155" t="s">
        <v>180</v>
      </c>
      <c r="Y59" s="155" t="s">
        <v>108</v>
      </c>
      <c r="Z59" s="145"/>
      <c r="AA59" s="145"/>
      <c r="AB59" s="145"/>
      <c r="AC59" s="145"/>
      <c r="AD59" s="145"/>
      <c r="AE59" s="145"/>
      <c r="AF59" s="145"/>
      <c r="AG59" s="145" t="s">
        <v>181</v>
      </c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2" x14ac:dyDescent="0.2">
      <c r="A60" s="152"/>
      <c r="B60" s="153"/>
      <c r="C60" s="182" t="s">
        <v>193</v>
      </c>
      <c r="D60" s="157"/>
      <c r="E60" s="158">
        <v>230.44</v>
      </c>
      <c r="F60" s="155"/>
      <c r="G60" s="155"/>
      <c r="H60" s="155"/>
      <c r="I60" s="155"/>
      <c r="J60" s="155"/>
      <c r="K60" s="155"/>
      <c r="L60" s="155"/>
      <c r="M60" s="155"/>
      <c r="N60" s="154"/>
      <c r="O60" s="154"/>
      <c r="P60" s="154"/>
      <c r="Q60" s="154"/>
      <c r="R60" s="155"/>
      <c r="S60" s="155"/>
      <c r="T60" s="155"/>
      <c r="U60" s="155"/>
      <c r="V60" s="155"/>
      <c r="W60" s="155"/>
      <c r="X60" s="155"/>
      <c r="Y60" s="155"/>
      <c r="Z60" s="145"/>
      <c r="AA60" s="145"/>
      <c r="AB60" s="145"/>
      <c r="AC60" s="145"/>
      <c r="AD60" s="145"/>
      <c r="AE60" s="145"/>
      <c r="AF60" s="145"/>
      <c r="AG60" s="145" t="s">
        <v>111</v>
      </c>
      <c r="AH60" s="145">
        <v>0</v>
      </c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3" x14ac:dyDescent="0.2">
      <c r="A61" s="152"/>
      <c r="B61" s="153"/>
      <c r="C61" s="182" t="s">
        <v>194</v>
      </c>
      <c r="D61" s="157"/>
      <c r="E61" s="158">
        <v>52.09</v>
      </c>
      <c r="F61" s="155"/>
      <c r="G61" s="155"/>
      <c r="H61" s="155"/>
      <c r="I61" s="155"/>
      <c r="J61" s="155"/>
      <c r="K61" s="155"/>
      <c r="L61" s="155"/>
      <c r="M61" s="155"/>
      <c r="N61" s="154"/>
      <c r="O61" s="154"/>
      <c r="P61" s="154"/>
      <c r="Q61" s="154"/>
      <c r="R61" s="155"/>
      <c r="S61" s="155"/>
      <c r="T61" s="155"/>
      <c r="U61" s="155"/>
      <c r="V61" s="155"/>
      <c r="W61" s="155"/>
      <c r="X61" s="155"/>
      <c r="Y61" s="155"/>
      <c r="Z61" s="145"/>
      <c r="AA61" s="145"/>
      <c r="AB61" s="145"/>
      <c r="AC61" s="145"/>
      <c r="AD61" s="145"/>
      <c r="AE61" s="145"/>
      <c r="AF61" s="145"/>
      <c r="AG61" s="145" t="s">
        <v>111</v>
      </c>
      <c r="AH61" s="145">
        <v>0</v>
      </c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ht="13.6" x14ac:dyDescent="0.2">
      <c r="A62" s="161" t="s">
        <v>101</v>
      </c>
      <c r="B62" s="162" t="s">
        <v>63</v>
      </c>
      <c r="C62" s="180" t="s">
        <v>64</v>
      </c>
      <c r="D62" s="163"/>
      <c r="E62" s="164"/>
      <c r="F62" s="165"/>
      <c r="G62" s="166">
        <f>SUMIF(AG63:AG63,"&lt;&gt;NOR",G63:G63)</f>
        <v>0</v>
      </c>
      <c r="H62" s="160"/>
      <c r="I62" s="160">
        <f>SUM(I63:I63)</f>
        <v>0</v>
      </c>
      <c r="J62" s="160"/>
      <c r="K62" s="160">
        <f>SUM(K63:K63)</f>
        <v>15000</v>
      </c>
      <c r="L62" s="160"/>
      <c r="M62" s="160">
        <f>SUM(M63:M63)</f>
        <v>0</v>
      </c>
      <c r="N62" s="159"/>
      <c r="O62" s="159">
        <f>SUM(O63:O63)</f>
        <v>0</v>
      </c>
      <c r="P62" s="159"/>
      <c r="Q62" s="159">
        <f>SUM(Q63:Q63)</f>
        <v>0</v>
      </c>
      <c r="R62" s="160"/>
      <c r="S62" s="160"/>
      <c r="T62" s="160"/>
      <c r="U62" s="160"/>
      <c r="V62" s="160">
        <f>SUM(V63:V63)</f>
        <v>0</v>
      </c>
      <c r="W62" s="160"/>
      <c r="X62" s="160"/>
      <c r="Y62" s="160"/>
      <c r="AG62" t="s">
        <v>102</v>
      </c>
    </row>
    <row r="63" spans="1:60" outlineLevel="1" x14ac:dyDescent="0.2">
      <c r="A63" s="174">
        <v>28</v>
      </c>
      <c r="B63" s="175" t="s">
        <v>195</v>
      </c>
      <c r="C63" s="183" t="s">
        <v>196</v>
      </c>
      <c r="D63" s="176" t="s">
        <v>197</v>
      </c>
      <c r="E63" s="177">
        <v>1</v>
      </c>
      <c r="F63" s="178"/>
      <c r="G63" s="179">
        <f>ROUND(E63*F63,2)</f>
        <v>0</v>
      </c>
      <c r="H63" s="156">
        <v>0</v>
      </c>
      <c r="I63" s="155">
        <f>ROUND(E63*H63,2)</f>
        <v>0</v>
      </c>
      <c r="J63" s="156">
        <v>15000</v>
      </c>
      <c r="K63" s="155">
        <f>ROUND(E63*J63,2)</f>
        <v>15000</v>
      </c>
      <c r="L63" s="155">
        <v>21</v>
      </c>
      <c r="M63" s="155">
        <f>G63*(1+L63/100)</f>
        <v>0</v>
      </c>
      <c r="N63" s="154">
        <v>0</v>
      </c>
      <c r="O63" s="154">
        <f>ROUND(E63*N63,2)</f>
        <v>0</v>
      </c>
      <c r="P63" s="154">
        <v>0</v>
      </c>
      <c r="Q63" s="154">
        <f>ROUND(E63*P63,2)</f>
        <v>0</v>
      </c>
      <c r="R63" s="155"/>
      <c r="S63" s="155" t="s">
        <v>154</v>
      </c>
      <c r="T63" s="155" t="s">
        <v>155</v>
      </c>
      <c r="U63" s="155">
        <v>0</v>
      </c>
      <c r="V63" s="155">
        <f>ROUND(E63*U63,2)</f>
        <v>0</v>
      </c>
      <c r="W63" s="155"/>
      <c r="X63" s="155" t="s">
        <v>107</v>
      </c>
      <c r="Y63" s="155" t="s">
        <v>108</v>
      </c>
      <c r="Z63" s="145"/>
      <c r="AA63" s="145"/>
      <c r="AB63" s="145"/>
      <c r="AC63" s="145"/>
      <c r="AD63" s="145"/>
      <c r="AE63" s="145"/>
      <c r="AF63" s="145"/>
      <c r="AG63" s="145" t="s">
        <v>109</v>
      </c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ht="13.6" x14ac:dyDescent="0.2">
      <c r="A64" s="161" t="s">
        <v>101</v>
      </c>
      <c r="B64" s="162" t="s">
        <v>65</v>
      </c>
      <c r="C64" s="180" t="s">
        <v>66</v>
      </c>
      <c r="D64" s="163"/>
      <c r="E64" s="164"/>
      <c r="F64" s="165"/>
      <c r="G64" s="166">
        <f>SUMIF(AG65:AG66,"&lt;&gt;NOR",G65:G66)</f>
        <v>0</v>
      </c>
      <c r="H64" s="160"/>
      <c r="I64" s="160">
        <f>SUM(I65:I66)</f>
        <v>8288.67</v>
      </c>
      <c r="J64" s="160"/>
      <c r="K64" s="160">
        <f>SUM(K65:K66)</f>
        <v>1230.9299999999998</v>
      </c>
      <c r="L64" s="160"/>
      <c r="M64" s="160">
        <f>SUM(M65:M66)</f>
        <v>0</v>
      </c>
      <c r="N64" s="159"/>
      <c r="O64" s="159">
        <f>SUM(O65:O66)</f>
        <v>0.02</v>
      </c>
      <c r="P64" s="159"/>
      <c r="Q64" s="159">
        <f>SUM(Q65:Q66)</f>
        <v>0</v>
      </c>
      <c r="R64" s="160"/>
      <c r="S64" s="160"/>
      <c r="T64" s="160"/>
      <c r="U64" s="160"/>
      <c r="V64" s="160">
        <f>SUM(V65:V66)</f>
        <v>1.9800000000000002</v>
      </c>
      <c r="W64" s="160"/>
      <c r="X64" s="160"/>
      <c r="Y64" s="160"/>
      <c r="AG64" t="s">
        <v>102</v>
      </c>
    </row>
    <row r="65" spans="1:60" outlineLevel="1" x14ac:dyDescent="0.2">
      <c r="A65" s="174">
        <v>29</v>
      </c>
      <c r="B65" s="175" t="s">
        <v>198</v>
      </c>
      <c r="C65" s="183" t="s">
        <v>199</v>
      </c>
      <c r="D65" s="176" t="s">
        <v>126</v>
      </c>
      <c r="E65" s="177">
        <v>6.5</v>
      </c>
      <c r="F65" s="178"/>
      <c r="G65" s="179">
        <f>ROUND(E65*F65,2)</f>
        <v>0</v>
      </c>
      <c r="H65" s="156">
        <v>1275.18</v>
      </c>
      <c r="I65" s="155">
        <f>ROUND(E65*H65,2)</f>
        <v>8288.67</v>
      </c>
      <c r="J65" s="156">
        <v>180.82</v>
      </c>
      <c r="K65" s="155">
        <f>ROUND(E65*J65,2)</f>
        <v>1175.33</v>
      </c>
      <c r="L65" s="155">
        <v>21</v>
      </c>
      <c r="M65" s="155">
        <f>G65*(1+L65/100)</f>
        <v>0</v>
      </c>
      <c r="N65" s="154">
        <v>3.64E-3</v>
      </c>
      <c r="O65" s="154">
        <f>ROUND(E65*N65,2)</f>
        <v>0.02</v>
      </c>
      <c r="P65" s="154">
        <v>0</v>
      </c>
      <c r="Q65" s="154">
        <f>ROUND(E65*P65,2)</f>
        <v>0</v>
      </c>
      <c r="R65" s="155"/>
      <c r="S65" s="155" t="s">
        <v>106</v>
      </c>
      <c r="T65" s="155" t="s">
        <v>106</v>
      </c>
      <c r="U65" s="155">
        <v>0.28699999999999998</v>
      </c>
      <c r="V65" s="155">
        <f>ROUND(E65*U65,2)</f>
        <v>1.87</v>
      </c>
      <c r="W65" s="155"/>
      <c r="X65" s="155" t="s">
        <v>107</v>
      </c>
      <c r="Y65" s="155" t="s">
        <v>108</v>
      </c>
      <c r="Z65" s="145"/>
      <c r="AA65" s="145"/>
      <c r="AB65" s="145"/>
      <c r="AC65" s="145"/>
      <c r="AD65" s="145"/>
      <c r="AE65" s="145"/>
      <c r="AF65" s="145"/>
      <c r="AG65" s="145" t="s">
        <v>132</v>
      </c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74">
        <v>30</v>
      </c>
      <c r="B66" s="175" t="s">
        <v>200</v>
      </c>
      <c r="C66" s="183" t="s">
        <v>201</v>
      </c>
      <c r="D66" s="176" t="s">
        <v>138</v>
      </c>
      <c r="E66" s="177">
        <v>2.366E-2</v>
      </c>
      <c r="F66" s="178"/>
      <c r="G66" s="179">
        <f>ROUND(E66*F66,2)</f>
        <v>0</v>
      </c>
      <c r="H66" s="156">
        <v>0</v>
      </c>
      <c r="I66" s="155">
        <f>ROUND(E66*H66,2)</f>
        <v>0</v>
      </c>
      <c r="J66" s="156">
        <v>2350</v>
      </c>
      <c r="K66" s="155">
        <f>ROUND(E66*J66,2)</f>
        <v>55.6</v>
      </c>
      <c r="L66" s="155">
        <v>21</v>
      </c>
      <c r="M66" s="155">
        <f>G66*(1+L66/100)</f>
        <v>0</v>
      </c>
      <c r="N66" s="154">
        <v>0</v>
      </c>
      <c r="O66" s="154">
        <f>ROUND(E66*N66,2)</f>
        <v>0</v>
      </c>
      <c r="P66" s="154">
        <v>0</v>
      </c>
      <c r="Q66" s="154">
        <f>ROUND(E66*P66,2)</f>
        <v>0</v>
      </c>
      <c r="R66" s="155"/>
      <c r="S66" s="155" t="s">
        <v>106</v>
      </c>
      <c r="T66" s="155" t="s">
        <v>106</v>
      </c>
      <c r="U66" s="155">
        <v>4.82</v>
      </c>
      <c r="V66" s="155">
        <f>ROUND(E66*U66,2)</f>
        <v>0.11</v>
      </c>
      <c r="W66" s="155"/>
      <c r="X66" s="155" t="s">
        <v>202</v>
      </c>
      <c r="Y66" s="155" t="s">
        <v>108</v>
      </c>
      <c r="Z66" s="145"/>
      <c r="AA66" s="145"/>
      <c r="AB66" s="145"/>
      <c r="AC66" s="145"/>
      <c r="AD66" s="145"/>
      <c r="AE66" s="145"/>
      <c r="AF66" s="145"/>
      <c r="AG66" s="145" t="s">
        <v>203</v>
      </c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ht="13.6" x14ac:dyDescent="0.2">
      <c r="A67" s="161" t="s">
        <v>101</v>
      </c>
      <c r="B67" s="162" t="s">
        <v>67</v>
      </c>
      <c r="C67" s="180" t="s">
        <v>68</v>
      </c>
      <c r="D67" s="163"/>
      <c r="E67" s="164"/>
      <c r="F67" s="165"/>
      <c r="G67" s="166">
        <f>SUMIF(AG68:AG73,"&lt;&gt;NOR",G68:G73)</f>
        <v>0</v>
      </c>
      <c r="H67" s="160"/>
      <c r="I67" s="160">
        <f>SUM(I68:I73)</f>
        <v>0</v>
      </c>
      <c r="J67" s="160"/>
      <c r="K67" s="160">
        <f>SUM(K68:K73)</f>
        <v>338960</v>
      </c>
      <c r="L67" s="160"/>
      <c r="M67" s="160">
        <f>SUM(M68:M73)</f>
        <v>0</v>
      </c>
      <c r="N67" s="159"/>
      <c r="O67" s="159">
        <f>SUM(O68:O73)</f>
        <v>0</v>
      </c>
      <c r="P67" s="159"/>
      <c r="Q67" s="159">
        <f>SUM(Q68:Q73)</f>
        <v>0</v>
      </c>
      <c r="R67" s="160"/>
      <c r="S67" s="160"/>
      <c r="T67" s="160"/>
      <c r="U67" s="160"/>
      <c r="V67" s="160">
        <f>SUM(V68:V73)</f>
        <v>0</v>
      </c>
      <c r="W67" s="160"/>
      <c r="X67" s="160"/>
      <c r="Y67" s="160"/>
      <c r="AG67" t="s">
        <v>102</v>
      </c>
    </row>
    <row r="68" spans="1:60" outlineLevel="1" x14ac:dyDescent="0.2">
      <c r="A68" s="174">
        <v>31</v>
      </c>
      <c r="B68" s="175" t="s">
        <v>204</v>
      </c>
      <c r="C68" s="183" t="s">
        <v>205</v>
      </c>
      <c r="D68" s="176" t="s">
        <v>206</v>
      </c>
      <c r="E68" s="177">
        <v>5</v>
      </c>
      <c r="F68" s="178"/>
      <c r="G68" s="179">
        <f>ROUND(E68*F68,2)</f>
        <v>0</v>
      </c>
      <c r="H68" s="156">
        <v>0</v>
      </c>
      <c r="I68" s="155">
        <f>ROUND(E68*H68,2)</f>
        <v>0</v>
      </c>
      <c r="J68" s="156">
        <v>1000</v>
      </c>
      <c r="K68" s="155">
        <f>ROUND(E68*J68,2)</f>
        <v>5000</v>
      </c>
      <c r="L68" s="155">
        <v>21</v>
      </c>
      <c r="M68" s="155">
        <f>G68*(1+L68/100)</f>
        <v>0</v>
      </c>
      <c r="N68" s="154">
        <v>0</v>
      </c>
      <c r="O68" s="154">
        <f>ROUND(E68*N68,2)</f>
        <v>0</v>
      </c>
      <c r="P68" s="154">
        <v>0</v>
      </c>
      <c r="Q68" s="154">
        <f>ROUND(E68*P68,2)</f>
        <v>0</v>
      </c>
      <c r="R68" s="155"/>
      <c r="S68" s="155" t="s">
        <v>154</v>
      </c>
      <c r="T68" s="155" t="s">
        <v>155</v>
      </c>
      <c r="U68" s="155">
        <v>0</v>
      </c>
      <c r="V68" s="155">
        <f>ROUND(E68*U68,2)</f>
        <v>0</v>
      </c>
      <c r="W68" s="155"/>
      <c r="X68" s="155" t="s">
        <v>107</v>
      </c>
      <c r="Y68" s="155" t="s">
        <v>108</v>
      </c>
      <c r="Z68" s="145"/>
      <c r="AA68" s="145"/>
      <c r="AB68" s="145"/>
      <c r="AC68" s="145"/>
      <c r="AD68" s="145"/>
      <c r="AE68" s="145"/>
      <c r="AF68" s="145"/>
      <c r="AG68" s="145" t="s">
        <v>109</v>
      </c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74">
        <v>32</v>
      </c>
      <c r="B69" s="175" t="s">
        <v>207</v>
      </c>
      <c r="C69" s="183" t="s">
        <v>208</v>
      </c>
      <c r="D69" s="176" t="s">
        <v>206</v>
      </c>
      <c r="E69" s="177">
        <v>1</v>
      </c>
      <c r="F69" s="178"/>
      <c r="G69" s="179">
        <f>ROUND(E69*F69,2)</f>
        <v>0</v>
      </c>
      <c r="H69" s="156">
        <v>0</v>
      </c>
      <c r="I69" s="155">
        <f>ROUND(E69*H69,2)</f>
        <v>0</v>
      </c>
      <c r="J69" s="156">
        <v>2000</v>
      </c>
      <c r="K69" s="155">
        <f>ROUND(E69*J69,2)</f>
        <v>2000</v>
      </c>
      <c r="L69" s="155">
        <v>21</v>
      </c>
      <c r="M69" s="155">
        <f>G69*(1+L69/100)</f>
        <v>0</v>
      </c>
      <c r="N69" s="154">
        <v>0</v>
      </c>
      <c r="O69" s="154">
        <f>ROUND(E69*N69,2)</f>
        <v>0</v>
      </c>
      <c r="P69" s="154">
        <v>0</v>
      </c>
      <c r="Q69" s="154">
        <f>ROUND(E69*P69,2)</f>
        <v>0</v>
      </c>
      <c r="R69" s="155"/>
      <c r="S69" s="155" t="s">
        <v>154</v>
      </c>
      <c r="T69" s="155" t="s">
        <v>155</v>
      </c>
      <c r="U69" s="155">
        <v>0</v>
      </c>
      <c r="V69" s="155">
        <f>ROUND(E69*U69,2)</f>
        <v>0</v>
      </c>
      <c r="W69" s="155"/>
      <c r="X69" s="155" t="s">
        <v>107</v>
      </c>
      <c r="Y69" s="155" t="s">
        <v>108</v>
      </c>
      <c r="Z69" s="145"/>
      <c r="AA69" s="145"/>
      <c r="AB69" s="145"/>
      <c r="AC69" s="145"/>
      <c r="AD69" s="145"/>
      <c r="AE69" s="145"/>
      <c r="AF69" s="145"/>
      <c r="AG69" s="145" t="s">
        <v>109</v>
      </c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ht="21.75" outlineLevel="1" x14ac:dyDescent="0.2">
      <c r="A70" s="168">
        <v>33</v>
      </c>
      <c r="B70" s="169" t="s">
        <v>209</v>
      </c>
      <c r="C70" s="181" t="s">
        <v>210</v>
      </c>
      <c r="D70" s="170" t="s">
        <v>105</v>
      </c>
      <c r="E70" s="171">
        <v>10.464</v>
      </c>
      <c r="F70" s="172"/>
      <c r="G70" s="173">
        <f>ROUND(E70*F70,2)</f>
        <v>0</v>
      </c>
      <c r="H70" s="156">
        <v>0</v>
      </c>
      <c r="I70" s="155">
        <f>ROUND(E70*H70,2)</f>
        <v>0</v>
      </c>
      <c r="J70" s="156">
        <v>15000</v>
      </c>
      <c r="K70" s="155">
        <f>ROUND(E70*J70,2)</f>
        <v>156960</v>
      </c>
      <c r="L70" s="155">
        <v>21</v>
      </c>
      <c r="M70" s="155">
        <f>G70*(1+L70/100)</f>
        <v>0</v>
      </c>
      <c r="N70" s="154">
        <v>0</v>
      </c>
      <c r="O70" s="154">
        <f>ROUND(E70*N70,2)</f>
        <v>0</v>
      </c>
      <c r="P70" s="154">
        <v>0</v>
      </c>
      <c r="Q70" s="154">
        <f>ROUND(E70*P70,2)</f>
        <v>0</v>
      </c>
      <c r="R70" s="155"/>
      <c r="S70" s="155" t="s">
        <v>154</v>
      </c>
      <c r="T70" s="155" t="s">
        <v>155</v>
      </c>
      <c r="U70" s="155">
        <v>0</v>
      </c>
      <c r="V70" s="155">
        <f>ROUND(E70*U70,2)</f>
        <v>0</v>
      </c>
      <c r="W70" s="155"/>
      <c r="X70" s="155" t="s">
        <v>107</v>
      </c>
      <c r="Y70" s="155" t="s">
        <v>108</v>
      </c>
      <c r="Z70" s="145"/>
      <c r="AA70" s="145"/>
      <c r="AB70" s="145"/>
      <c r="AC70" s="145"/>
      <c r="AD70" s="145"/>
      <c r="AE70" s="145"/>
      <c r="AF70" s="145"/>
      <c r="AG70" s="145" t="s">
        <v>139</v>
      </c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2" x14ac:dyDescent="0.2">
      <c r="A71" s="152"/>
      <c r="B71" s="153"/>
      <c r="C71" s="182" t="s">
        <v>211</v>
      </c>
      <c r="D71" s="157"/>
      <c r="E71" s="158">
        <v>8.4375</v>
      </c>
      <c r="F71" s="155"/>
      <c r="G71" s="155"/>
      <c r="H71" s="155"/>
      <c r="I71" s="155"/>
      <c r="J71" s="155"/>
      <c r="K71" s="155"/>
      <c r="L71" s="155"/>
      <c r="M71" s="155"/>
      <c r="N71" s="154"/>
      <c r="O71" s="154"/>
      <c r="P71" s="154"/>
      <c r="Q71" s="154"/>
      <c r="R71" s="155"/>
      <c r="S71" s="155"/>
      <c r="T71" s="155"/>
      <c r="U71" s="155"/>
      <c r="V71" s="155"/>
      <c r="W71" s="155"/>
      <c r="X71" s="155"/>
      <c r="Y71" s="155"/>
      <c r="Z71" s="145"/>
      <c r="AA71" s="145"/>
      <c r="AB71" s="145"/>
      <c r="AC71" s="145"/>
      <c r="AD71" s="145"/>
      <c r="AE71" s="145"/>
      <c r="AF71" s="145"/>
      <c r="AG71" s="145" t="s">
        <v>111</v>
      </c>
      <c r="AH71" s="145">
        <v>0</v>
      </c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3" x14ac:dyDescent="0.2">
      <c r="A72" s="152"/>
      <c r="B72" s="153"/>
      <c r="C72" s="182" t="s">
        <v>212</v>
      </c>
      <c r="D72" s="157"/>
      <c r="E72" s="158">
        <v>2.0265</v>
      </c>
      <c r="F72" s="155"/>
      <c r="G72" s="155"/>
      <c r="H72" s="155"/>
      <c r="I72" s="155"/>
      <c r="J72" s="155"/>
      <c r="K72" s="155"/>
      <c r="L72" s="155"/>
      <c r="M72" s="155"/>
      <c r="N72" s="154"/>
      <c r="O72" s="154"/>
      <c r="P72" s="154"/>
      <c r="Q72" s="154"/>
      <c r="R72" s="155"/>
      <c r="S72" s="155"/>
      <c r="T72" s="155"/>
      <c r="U72" s="155"/>
      <c r="V72" s="155"/>
      <c r="W72" s="155"/>
      <c r="X72" s="155"/>
      <c r="Y72" s="155"/>
      <c r="Z72" s="145"/>
      <c r="AA72" s="145"/>
      <c r="AB72" s="145"/>
      <c r="AC72" s="145"/>
      <c r="AD72" s="145"/>
      <c r="AE72" s="145"/>
      <c r="AF72" s="145"/>
      <c r="AG72" s="145" t="s">
        <v>111</v>
      </c>
      <c r="AH72" s="145">
        <v>0</v>
      </c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ht="21.75" outlineLevel="1" x14ac:dyDescent="0.2">
      <c r="A73" s="174">
        <v>34</v>
      </c>
      <c r="B73" s="175" t="s">
        <v>213</v>
      </c>
      <c r="C73" s="183" t="s">
        <v>214</v>
      </c>
      <c r="D73" s="176" t="s">
        <v>206</v>
      </c>
      <c r="E73" s="177">
        <v>7</v>
      </c>
      <c r="F73" s="178"/>
      <c r="G73" s="179">
        <f>ROUND(E73*F73,2)</f>
        <v>0</v>
      </c>
      <c r="H73" s="156">
        <v>0</v>
      </c>
      <c r="I73" s="155">
        <f>ROUND(E73*H73,2)</f>
        <v>0</v>
      </c>
      <c r="J73" s="156">
        <v>25000</v>
      </c>
      <c r="K73" s="155">
        <f>ROUND(E73*J73,2)</f>
        <v>175000</v>
      </c>
      <c r="L73" s="155">
        <v>21</v>
      </c>
      <c r="M73" s="155">
        <f>G73*(1+L73/100)</f>
        <v>0</v>
      </c>
      <c r="N73" s="154">
        <v>0</v>
      </c>
      <c r="O73" s="154">
        <f>ROUND(E73*N73,2)</f>
        <v>0</v>
      </c>
      <c r="P73" s="154">
        <v>0</v>
      </c>
      <c r="Q73" s="154">
        <f>ROUND(E73*P73,2)</f>
        <v>0</v>
      </c>
      <c r="R73" s="155"/>
      <c r="S73" s="155" t="s">
        <v>154</v>
      </c>
      <c r="T73" s="155" t="s">
        <v>155</v>
      </c>
      <c r="U73" s="155">
        <v>0</v>
      </c>
      <c r="V73" s="155">
        <f>ROUND(E73*U73,2)</f>
        <v>0</v>
      </c>
      <c r="W73" s="155"/>
      <c r="X73" s="155" t="s">
        <v>107</v>
      </c>
      <c r="Y73" s="155" t="s">
        <v>108</v>
      </c>
      <c r="Z73" s="145"/>
      <c r="AA73" s="145"/>
      <c r="AB73" s="145"/>
      <c r="AC73" s="145"/>
      <c r="AD73" s="145"/>
      <c r="AE73" s="145"/>
      <c r="AF73" s="145"/>
      <c r="AG73" s="145" t="s">
        <v>139</v>
      </c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ht="13.6" x14ac:dyDescent="0.2">
      <c r="A74" s="161" t="s">
        <v>101</v>
      </c>
      <c r="B74" s="162" t="s">
        <v>69</v>
      </c>
      <c r="C74" s="180" t="s">
        <v>70</v>
      </c>
      <c r="D74" s="163"/>
      <c r="E74" s="164"/>
      <c r="F74" s="165"/>
      <c r="G74" s="166">
        <f>SUMIF(AG75:AG76,"&lt;&gt;NOR",G75:G76)</f>
        <v>0</v>
      </c>
      <c r="H74" s="160"/>
      <c r="I74" s="160">
        <f>SUM(I75:I76)</f>
        <v>6373.22</v>
      </c>
      <c r="J74" s="160"/>
      <c r="K74" s="160">
        <f>SUM(K75:K76)</f>
        <v>15226.29</v>
      </c>
      <c r="L74" s="160"/>
      <c r="M74" s="160">
        <f>SUM(M75:M76)</f>
        <v>0</v>
      </c>
      <c r="N74" s="159"/>
      <c r="O74" s="159">
        <f>SUM(O75:O76)</f>
        <v>7.0000000000000007E-2</v>
      </c>
      <c r="P74" s="159"/>
      <c r="Q74" s="159">
        <f>SUM(Q75:Q76)</f>
        <v>0</v>
      </c>
      <c r="R74" s="160"/>
      <c r="S74" s="160"/>
      <c r="T74" s="160"/>
      <c r="U74" s="160"/>
      <c r="V74" s="160">
        <f>SUM(V75:V76)</f>
        <v>27.34</v>
      </c>
      <c r="W74" s="160"/>
      <c r="X74" s="160"/>
      <c r="Y74" s="160"/>
      <c r="AG74" t="s">
        <v>102</v>
      </c>
    </row>
    <row r="75" spans="1:60" ht="21.75" outlineLevel="1" x14ac:dyDescent="0.2">
      <c r="A75" s="168">
        <v>35</v>
      </c>
      <c r="B75" s="169" t="s">
        <v>215</v>
      </c>
      <c r="C75" s="181" t="s">
        <v>216</v>
      </c>
      <c r="D75" s="170" t="s">
        <v>105</v>
      </c>
      <c r="E75" s="171">
        <v>273.41149999999999</v>
      </c>
      <c r="F75" s="172"/>
      <c r="G75" s="173">
        <f>ROUND(E75*F75,2)</f>
        <v>0</v>
      </c>
      <c r="H75" s="156">
        <v>23.31</v>
      </c>
      <c r="I75" s="155">
        <f>ROUND(E75*H75,2)</f>
        <v>6373.22</v>
      </c>
      <c r="J75" s="156">
        <v>55.69</v>
      </c>
      <c r="K75" s="155">
        <f>ROUND(E75*J75,2)</f>
        <v>15226.29</v>
      </c>
      <c r="L75" s="155">
        <v>21</v>
      </c>
      <c r="M75" s="155">
        <f>G75*(1+L75/100)</f>
        <v>0</v>
      </c>
      <c r="N75" s="154">
        <v>2.5000000000000001E-4</v>
      </c>
      <c r="O75" s="154">
        <f>ROUND(E75*N75,2)</f>
        <v>7.0000000000000007E-2</v>
      </c>
      <c r="P75" s="154">
        <v>0</v>
      </c>
      <c r="Q75" s="154">
        <f>ROUND(E75*P75,2)</f>
        <v>0</v>
      </c>
      <c r="R75" s="155"/>
      <c r="S75" s="155" t="s">
        <v>154</v>
      </c>
      <c r="T75" s="155" t="s">
        <v>155</v>
      </c>
      <c r="U75" s="155">
        <v>0.1</v>
      </c>
      <c r="V75" s="155">
        <f>ROUND(E75*U75,2)</f>
        <v>27.34</v>
      </c>
      <c r="W75" s="155"/>
      <c r="X75" s="155" t="s">
        <v>107</v>
      </c>
      <c r="Y75" s="155" t="s">
        <v>108</v>
      </c>
      <c r="Z75" s="145"/>
      <c r="AA75" s="145"/>
      <c r="AB75" s="145"/>
      <c r="AC75" s="145"/>
      <c r="AD75" s="145"/>
      <c r="AE75" s="145"/>
      <c r="AF75" s="145"/>
      <c r="AG75" s="145" t="s">
        <v>132</v>
      </c>
      <c r="AH75" s="145"/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2" x14ac:dyDescent="0.2">
      <c r="A76" s="152"/>
      <c r="B76" s="153"/>
      <c r="C76" s="182" t="s">
        <v>123</v>
      </c>
      <c r="D76" s="157"/>
      <c r="E76" s="158">
        <v>273.41149999999999</v>
      </c>
      <c r="F76" s="155"/>
      <c r="G76" s="155"/>
      <c r="H76" s="155"/>
      <c r="I76" s="155"/>
      <c r="J76" s="155"/>
      <c r="K76" s="155"/>
      <c r="L76" s="155"/>
      <c r="M76" s="155"/>
      <c r="N76" s="154"/>
      <c r="O76" s="154"/>
      <c r="P76" s="154"/>
      <c r="Q76" s="154"/>
      <c r="R76" s="155"/>
      <c r="S76" s="155"/>
      <c r="T76" s="155"/>
      <c r="U76" s="155"/>
      <c r="V76" s="155"/>
      <c r="W76" s="155"/>
      <c r="X76" s="155"/>
      <c r="Y76" s="155"/>
      <c r="Z76" s="145"/>
      <c r="AA76" s="145"/>
      <c r="AB76" s="145"/>
      <c r="AC76" s="145"/>
      <c r="AD76" s="145"/>
      <c r="AE76" s="145"/>
      <c r="AF76" s="145"/>
      <c r="AG76" s="145" t="s">
        <v>111</v>
      </c>
      <c r="AH76" s="145">
        <v>0</v>
      </c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ht="13.6" x14ac:dyDescent="0.2">
      <c r="A77" s="161" t="s">
        <v>101</v>
      </c>
      <c r="B77" s="162" t="s">
        <v>71</v>
      </c>
      <c r="C77" s="180" t="s">
        <v>72</v>
      </c>
      <c r="D77" s="163"/>
      <c r="E77" s="164"/>
      <c r="F77" s="165"/>
      <c r="G77" s="166">
        <f>SUMIF(AG78:AG78,"&lt;&gt;NOR",G78:G78)</f>
        <v>0</v>
      </c>
      <c r="H77" s="160"/>
      <c r="I77" s="160">
        <f>SUM(I78:I78)</f>
        <v>0</v>
      </c>
      <c r="J77" s="160"/>
      <c r="K77" s="160">
        <f>SUM(K78:K78)</f>
        <v>20000</v>
      </c>
      <c r="L77" s="160"/>
      <c r="M77" s="160">
        <f>SUM(M78:M78)</f>
        <v>0</v>
      </c>
      <c r="N77" s="159"/>
      <c r="O77" s="159">
        <f>SUM(O78:O78)</f>
        <v>0</v>
      </c>
      <c r="P77" s="159"/>
      <c r="Q77" s="159">
        <f>SUM(Q78:Q78)</f>
        <v>0</v>
      </c>
      <c r="R77" s="160"/>
      <c r="S77" s="160"/>
      <c r="T77" s="160"/>
      <c r="U77" s="160"/>
      <c r="V77" s="160">
        <f>SUM(V78:V78)</f>
        <v>0</v>
      </c>
      <c r="W77" s="160"/>
      <c r="X77" s="160"/>
      <c r="Y77" s="160"/>
      <c r="AG77" t="s">
        <v>102</v>
      </c>
    </row>
    <row r="78" spans="1:60" outlineLevel="1" x14ac:dyDescent="0.2">
      <c r="A78" s="174">
        <v>36</v>
      </c>
      <c r="B78" s="175" t="s">
        <v>217</v>
      </c>
      <c r="C78" s="183" t="s">
        <v>218</v>
      </c>
      <c r="D78" s="176" t="s">
        <v>197</v>
      </c>
      <c r="E78" s="177">
        <v>1</v>
      </c>
      <c r="F78" s="396">
        <f>'dílčí Elektro rek'!F16</f>
        <v>0</v>
      </c>
      <c r="G78" s="179">
        <f>ROUND(E78*F78,2)</f>
        <v>0</v>
      </c>
      <c r="H78" s="156">
        <v>0</v>
      </c>
      <c r="I78" s="155">
        <f>ROUND(E78*H78,2)</f>
        <v>0</v>
      </c>
      <c r="J78" s="156">
        <v>20000</v>
      </c>
      <c r="K78" s="155">
        <f>ROUND(E78*J78,2)</f>
        <v>20000</v>
      </c>
      <c r="L78" s="155">
        <v>21</v>
      </c>
      <c r="M78" s="155">
        <f>G78*(1+L78/100)</f>
        <v>0</v>
      </c>
      <c r="N78" s="154">
        <v>0</v>
      </c>
      <c r="O78" s="154">
        <f>ROUND(E78*N78,2)</f>
        <v>0</v>
      </c>
      <c r="P78" s="154">
        <v>0</v>
      </c>
      <c r="Q78" s="154">
        <f>ROUND(E78*P78,2)</f>
        <v>0</v>
      </c>
      <c r="R78" s="155"/>
      <c r="S78" s="155" t="s">
        <v>154</v>
      </c>
      <c r="T78" s="155" t="s">
        <v>155</v>
      </c>
      <c r="U78" s="155">
        <v>0</v>
      </c>
      <c r="V78" s="155">
        <f>ROUND(E78*U78,2)</f>
        <v>0</v>
      </c>
      <c r="W78" s="155"/>
      <c r="X78" s="155" t="s">
        <v>107</v>
      </c>
      <c r="Y78" s="155" t="s">
        <v>108</v>
      </c>
      <c r="Z78" s="145"/>
      <c r="AA78" s="145"/>
      <c r="AB78" s="145"/>
      <c r="AC78" s="145"/>
      <c r="AD78" s="145"/>
      <c r="AE78" s="145"/>
      <c r="AF78" s="145"/>
      <c r="AG78" s="145" t="s">
        <v>109</v>
      </c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ht="13.6" x14ac:dyDescent="0.2">
      <c r="A79" s="161" t="s">
        <v>101</v>
      </c>
      <c r="B79" s="162" t="s">
        <v>73</v>
      </c>
      <c r="C79" s="180" t="s">
        <v>29</v>
      </c>
      <c r="D79" s="163"/>
      <c r="E79" s="164"/>
      <c r="F79" s="165"/>
      <c r="G79" s="166">
        <f>SUMIF(AG80:AG87,"&lt;&gt;NOR",G80:G87)</f>
        <v>0</v>
      </c>
      <c r="H79" s="160"/>
      <c r="I79" s="160">
        <f>SUM(I80:I87)</f>
        <v>0</v>
      </c>
      <c r="J79" s="160"/>
      <c r="K79" s="160">
        <f>SUM(K80:K87)</f>
        <v>0</v>
      </c>
      <c r="L79" s="160"/>
      <c r="M79" s="160">
        <f>SUM(M80:M87)</f>
        <v>0</v>
      </c>
      <c r="N79" s="159"/>
      <c r="O79" s="159">
        <f>SUM(O80:O87)</f>
        <v>0</v>
      </c>
      <c r="P79" s="159"/>
      <c r="Q79" s="159">
        <f>SUM(Q80:Q87)</f>
        <v>0</v>
      </c>
      <c r="R79" s="160"/>
      <c r="S79" s="160"/>
      <c r="T79" s="160"/>
      <c r="U79" s="160"/>
      <c r="V79" s="160">
        <f>SUM(V80:V87)</f>
        <v>0</v>
      </c>
      <c r="W79" s="160"/>
      <c r="X79" s="160"/>
      <c r="Y79" s="160"/>
      <c r="AG79" t="s">
        <v>102</v>
      </c>
    </row>
    <row r="80" spans="1:60" outlineLevel="1" x14ac:dyDescent="0.2">
      <c r="A80" s="174">
        <v>37</v>
      </c>
      <c r="B80" s="175" t="s">
        <v>219</v>
      </c>
      <c r="C80" s="183" t="s">
        <v>220</v>
      </c>
      <c r="D80" s="176" t="s">
        <v>221</v>
      </c>
      <c r="E80" s="177">
        <v>1</v>
      </c>
      <c r="F80" s="178"/>
      <c r="G80" s="179">
        <f t="shared" ref="G80:G87" si="7">ROUND(E80*F80,2)</f>
        <v>0</v>
      </c>
      <c r="H80" s="156">
        <v>0</v>
      </c>
      <c r="I80" s="155">
        <f t="shared" ref="I80:I87" si="8">ROUND(E80*H80,2)</f>
        <v>0</v>
      </c>
      <c r="J80" s="156">
        <v>0</v>
      </c>
      <c r="K80" s="155">
        <f t="shared" ref="K80:K87" si="9">ROUND(E80*J80,2)</f>
        <v>0</v>
      </c>
      <c r="L80" s="155">
        <v>21</v>
      </c>
      <c r="M80" s="155">
        <f t="shared" ref="M80:M87" si="10">G80*(1+L80/100)</f>
        <v>0</v>
      </c>
      <c r="N80" s="154">
        <v>0</v>
      </c>
      <c r="O80" s="154">
        <f t="shared" ref="O80:O87" si="11">ROUND(E80*N80,2)</f>
        <v>0</v>
      </c>
      <c r="P80" s="154">
        <v>0</v>
      </c>
      <c r="Q80" s="154">
        <f t="shared" ref="Q80:Q87" si="12">ROUND(E80*P80,2)</f>
        <v>0</v>
      </c>
      <c r="R80" s="155"/>
      <c r="S80" s="155" t="s">
        <v>106</v>
      </c>
      <c r="T80" s="155" t="s">
        <v>155</v>
      </c>
      <c r="U80" s="155">
        <v>0</v>
      </c>
      <c r="V80" s="155">
        <f t="shared" ref="V80:V87" si="13">ROUND(E80*U80,2)</f>
        <v>0</v>
      </c>
      <c r="W80" s="155"/>
      <c r="X80" s="155" t="s">
        <v>222</v>
      </c>
      <c r="Y80" s="155" t="s">
        <v>108</v>
      </c>
      <c r="Z80" s="145"/>
      <c r="AA80" s="145"/>
      <c r="AB80" s="145"/>
      <c r="AC80" s="145"/>
      <c r="AD80" s="145"/>
      <c r="AE80" s="145"/>
      <c r="AF80" s="145"/>
      <c r="AG80" s="145" t="s">
        <v>223</v>
      </c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74">
        <v>38</v>
      </c>
      <c r="B81" s="175" t="s">
        <v>224</v>
      </c>
      <c r="C81" s="183" t="s">
        <v>225</v>
      </c>
      <c r="D81" s="176" t="s">
        <v>221</v>
      </c>
      <c r="E81" s="177">
        <v>1</v>
      </c>
      <c r="F81" s="178"/>
      <c r="G81" s="179">
        <f t="shared" si="7"/>
        <v>0</v>
      </c>
      <c r="H81" s="156">
        <v>0</v>
      </c>
      <c r="I81" s="155">
        <f t="shared" si="8"/>
        <v>0</v>
      </c>
      <c r="J81" s="156">
        <v>0</v>
      </c>
      <c r="K81" s="155">
        <f t="shared" si="9"/>
        <v>0</v>
      </c>
      <c r="L81" s="155">
        <v>21</v>
      </c>
      <c r="M81" s="155">
        <f t="shared" si="10"/>
        <v>0</v>
      </c>
      <c r="N81" s="154">
        <v>0</v>
      </c>
      <c r="O81" s="154">
        <f t="shared" si="11"/>
        <v>0</v>
      </c>
      <c r="P81" s="154">
        <v>0</v>
      </c>
      <c r="Q81" s="154">
        <f t="shared" si="12"/>
        <v>0</v>
      </c>
      <c r="R81" s="155"/>
      <c r="S81" s="155" t="s">
        <v>154</v>
      </c>
      <c r="T81" s="155" t="s">
        <v>155</v>
      </c>
      <c r="U81" s="155">
        <v>0</v>
      </c>
      <c r="V81" s="155">
        <f t="shared" si="13"/>
        <v>0</v>
      </c>
      <c r="W81" s="155"/>
      <c r="X81" s="155" t="s">
        <v>222</v>
      </c>
      <c r="Y81" s="155" t="s">
        <v>108</v>
      </c>
      <c r="Z81" s="145"/>
      <c r="AA81" s="145"/>
      <c r="AB81" s="145"/>
      <c r="AC81" s="145"/>
      <c r="AD81" s="145"/>
      <c r="AE81" s="145"/>
      <c r="AF81" s="145"/>
      <c r="AG81" s="145" t="s">
        <v>223</v>
      </c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 x14ac:dyDescent="0.2">
      <c r="A82" s="174">
        <v>39</v>
      </c>
      <c r="B82" s="175" t="s">
        <v>226</v>
      </c>
      <c r="C82" s="183" t="s">
        <v>227</v>
      </c>
      <c r="D82" s="176" t="s">
        <v>221</v>
      </c>
      <c r="E82" s="177">
        <v>1</v>
      </c>
      <c r="F82" s="178"/>
      <c r="G82" s="179">
        <f t="shared" si="7"/>
        <v>0</v>
      </c>
      <c r="H82" s="156">
        <v>0</v>
      </c>
      <c r="I82" s="155">
        <f t="shared" si="8"/>
        <v>0</v>
      </c>
      <c r="J82" s="156">
        <v>0</v>
      </c>
      <c r="K82" s="155">
        <f t="shared" si="9"/>
        <v>0</v>
      </c>
      <c r="L82" s="155">
        <v>21</v>
      </c>
      <c r="M82" s="155">
        <f t="shared" si="10"/>
        <v>0</v>
      </c>
      <c r="N82" s="154">
        <v>0</v>
      </c>
      <c r="O82" s="154">
        <f t="shared" si="11"/>
        <v>0</v>
      </c>
      <c r="P82" s="154">
        <v>0</v>
      </c>
      <c r="Q82" s="154">
        <f t="shared" si="12"/>
        <v>0</v>
      </c>
      <c r="R82" s="155"/>
      <c r="S82" s="155" t="s">
        <v>154</v>
      </c>
      <c r="T82" s="155" t="s">
        <v>155</v>
      </c>
      <c r="U82" s="155">
        <v>0</v>
      </c>
      <c r="V82" s="155">
        <f t="shared" si="13"/>
        <v>0</v>
      </c>
      <c r="W82" s="155"/>
      <c r="X82" s="155" t="s">
        <v>222</v>
      </c>
      <c r="Y82" s="155" t="s">
        <v>108</v>
      </c>
      <c r="Z82" s="145"/>
      <c r="AA82" s="145"/>
      <c r="AB82" s="145"/>
      <c r="AC82" s="145"/>
      <c r="AD82" s="145"/>
      <c r="AE82" s="145"/>
      <c r="AF82" s="145"/>
      <c r="AG82" s="145" t="s">
        <v>223</v>
      </c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74">
        <v>40</v>
      </c>
      <c r="B83" s="175" t="s">
        <v>228</v>
      </c>
      <c r="C83" s="183" t="s">
        <v>229</v>
      </c>
      <c r="D83" s="176" t="s">
        <v>221</v>
      </c>
      <c r="E83" s="177">
        <v>1</v>
      </c>
      <c r="F83" s="178"/>
      <c r="G83" s="179">
        <f t="shared" si="7"/>
        <v>0</v>
      </c>
      <c r="H83" s="156">
        <v>0</v>
      </c>
      <c r="I83" s="155">
        <f t="shared" si="8"/>
        <v>0</v>
      </c>
      <c r="J83" s="156">
        <v>0</v>
      </c>
      <c r="K83" s="155">
        <f t="shared" si="9"/>
        <v>0</v>
      </c>
      <c r="L83" s="155">
        <v>21</v>
      </c>
      <c r="M83" s="155">
        <f t="shared" si="10"/>
        <v>0</v>
      </c>
      <c r="N83" s="154">
        <v>0</v>
      </c>
      <c r="O83" s="154">
        <f t="shared" si="11"/>
        <v>0</v>
      </c>
      <c r="P83" s="154">
        <v>0</v>
      </c>
      <c r="Q83" s="154">
        <f t="shared" si="12"/>
        <v>0</v>
      </c>
      <c r="R83" s="155"/>
      <c r="S83" s="155" t="s">
        <v>154</v>
      </c>
      <c r="T83" s="155" t="s">
        <v>155</v>
      </c>
      <c r="U83" s="155">
        <v>0</v>
      </c>
      <c r="V83" s="155">
        <f t="shared" si="13"/>
        <v>0</v>
      </c>
      <c r="W83" s="155"/>
      <c r="X83" s="155" t="s">
        <v>222</v>
      </c>
      <c r="Y83" s="155" t="s">
        <v>108</v>
      </c>
      <c r="Z83" s="145"/>
      <c r="AA83" s="145"/>
      <c r="AB83" s="145"/>
      <c r="AC83" s="145"/>
      <c r="AD83" s="145"/>
      <c r="AE83" s="145"/>
      <c r="AF83" s="145"/>
      <c r="AG83" s="145" t="s">
        <v>223</v>
      </c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74">
        <v>41</v>
      </c>
      <c r="B84" s="175" t="s">
        <v>230</v>
      </c>
      <c r="C84" s="183" t="s">
        <v>231</v>
      </c>
      <c r="D84" s="176" t="s">
        <v>221</v>
      </c>
      <c r="E84" s="177">
        <v>1</v>
      </c>
      <c r="F84" s="178"/>
      <c r="G84" s="179">
        <f t="shared" si="7"/>
        <v>0</v>
      </c>
      <c r="H84" s="156">
        <v>0</v>
      </c>
      <c r="I84" s="155">
        <f t="shared" si="8"/>
        <v>0</v>
      </c>
      <c r="J84" s="156">
        <v>0</v>
      </c>
      <c r="K84" s="155">
        <f t="shared" si="9"/>
        <v>0</v>
      </c>
      <c r="L84" s="155">
        <v>21</v>
      </c>
      <c r="M84" s="155">
        <f t="shared" si="10"/>
        <v>0</v>
      </c>
      <c r="N84" s="154">
        <v>0</v>
      </c>
      <c r="O84" s="154">
        <f t="shared" si="11"/>
        <v>0</v>
      </c>
      <c r="P84" s="154">
        <v>0</v>
      </c>
      <c r="Q84" s="154">
        <f t="shared" si="12"/>
        <v>0</v>
      </c>
      <c r="R84" s="155"/>
      <c r="S84" s="155" t="s">
        <v>154</v>
      </c>
      <c r="T84" s="155" t="s">
        <v>155</v>
      </c>
      <c r="U84" s="155">
        <v>0</v>
      </c>
      <c r="V84" s="155">
        <f t="shared" si="13"/>
        <v>0</v>
      </c>
      <c r="W84" s="155"/>
      <c r="X84" s="155" t="s">
        <v>222</v>
      </c>
      <c r="Y84" s="155" t="s">
        <v>108</v>
      </c>
      <c r="Z84" s="145"/>
      <c r="AA84" s="145"/>
      <c r="AB84" s="145"/>
      <c r="AC84" s="145"/>
      <c r="AD84" s="145"/>
      <c r="AE84" s="145"/>
      <c r="AF84" s="145"/>
      <c r="AG84" s="145" t="s">
        <v>223</v>
      </c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74">
        <v>42</v>
      </c>
      <c r="B85" s="175" t="s">
        <v>232</v>
      </c>
      <c r="C85" s="183" t="s">
        <v>233</v>
      </c>
      <c r="D85" s="176" t="s">
        <v>221</v>
      </c>
      <c r="E85" s="177">
        <v>1</v>
      </c>
      <c r="F85" s="178"/>
      <c r="G85" s="179">
        <f t="shared" si="7"/>
        <v>0</v>
      </c>
      <c r="H85" s="156">
        <v>0</v>
      </c>
      <c r="I85" s="155">
        <f t="shared" si="8"/>
        <v>0</v>
      </c>
      <c r="J85" s="156">
        <v>0</v>
      </c>
      <c r="K85" s="155">
        <f t="shared" si="9"/>
        <v>0</v>
      </c>
      <c r="L85" s="155">
        <v>21</v>
      </c>
      <c r="M85" s="155">
        <f t="shared" si="10"/>
        <v>0</v>
      </c>
      <c r="N85" s="154">
        <v>0</v>
      </c>
      <c r="O85" s="154">
        <f t="shared" si="11"/>
        <v>0</v>
      </c>
      <c r="P85" s="154">
        <v>0</v>
      </c>
      <c r="Q85" s="154">
        <f t="shared" si="12"/>
        <v>0</v>
      </c>
      <c r="R85" s="155"/>
      <c r="S85" s="155" t="s">
        <v>154</v>
      </c>
      <c r="T85" s="155" t="s">
        <v>155</v>
      </c>
      <c r="U85" s="155">
        <v>0</v>
      </c>
      <c r="V85" s="155">
        <f t="shared" si="13"/>
        <v>0</v>
      </c>
      <c r="W85" s="155"/>
      <c r="X85" s="155" t="s">
        <v>222</v>
      </c>
      <c r="Y85" s="155" t="s">
        <v>108</v>
      </c>
      <c r="Z85" s="145"/>
      <c r="AA85" s="145"/>
      <c r="AB85" s="145"/>
      <c r="AC85" s="145"/>
      <c r="AD85" s="145"/>
      <c r="AE85" s="145"/>
      <c r="AF85" s="145"/>
      <c r="AG85" s="145" t="s">
        <v>223</v>
      </c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74">
        <v>43</v>
      </c>
      <c r="B86" s="175" t="s">
        <v>234</v>
      </c>
      <c r="C86" s="183" t="s">
        <v>235</v>
      </c>
      <c r="D86" s="176" t="s">
        <v>221</v>
      </c>
      <c r="E86" s="177">
        <v>1</v>
      </c>
      <c r="F86" s="178"/>
      <c r="G86" s="179">
        <f t="shared" si="7"/>
        <v>0</v>
      </c>
      <c r="H86" s="156">
        <v>0</v>
      </c>
      <c r="I86" s="155">
        <f t="shared" si="8"/>
        <v>0</v>
      </c>
      <c r="J86" s="156">
        <v>0</v>
      </c>
      <c r="K86" s="155">
        <f t="shared" si="9"/>
        <v>0</v>
      </c>
      <c r="L86" s="155">
        <v>21</v>
      </c>
      <c r="M86" s="155">
        <f t="shared" si="10"/>
        <v>0</v>
      </c>
      <c r="N86" s="154">
        <v>0</v>
      </c>
      <c r="O86" s="154">
        <f t="shared" si="11"/>
        <v>0</v>
      </c>
      <c r="P86" s="154">
        <v>0</v>
      </c>
      <c r="Q86" s="154">
        <f t="shared" si="12"/>
        <v>0</v>
      </c>
      <c r="R86" s="155"/>
      <c r="S86" s="155" t="s">
        <v>154</v>
      </c>
      <c r="T86" s="155" t="s">
        <v>155</v>
      </c>
      <c r="U86" s="155">
        <v>0</v>
      </c>
      <c r="V86" s="155">
        <f t="shared" si="13"/>
        <v>0</v>
      </c>
      <c r="W86" s="155"/>
      <c r="X86" s="155" t="s">
        <v>222</v>
      </c>
      <c r="Y86" s="155" t="s">
        <v>108</v>
      </c>
      <c r="Z86" s="145"/>
      <c r="AA86" s="145"/>
      <c r="AB86" s="145"/>
      <c r="AC86" s="145"/>
      <c r="AD86" s="145"/>
      <c r="AE86" s="145"/>
      <c r="AF86" s="145"/>
      <c r="AG86" s="145" t="s">
        <v>223</v>
      </c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68">
        <v>44</v>
      </c>
      <c r="B87" s="169" t="s">
        <v>236</v>
      </c>
      <c r="C87" s="181" t="s">
        <v>237</v>
      </c>
      <c r="D87" s="170" t="s">
        <v>221</v>
      </c>
      <c r="E87" s="171">
        <v>1</v>
      </c>
      <c r="F87" s="172"/>
      <c r="G87" s="173">
        <f t="shared" si="7"/>
        <v>0</v>
      </c>
      <c r="H87" s="156">
        <v>0</v>
      </c>
      <c r="I87" s="155">
        <f t="shared" si="8"/>
        <v>0</v>
      </c>
      <c r="J87" s="156">
        <v>0</v>
      </c>
      <c r="K87" s="155">
        <f t="shared" si="9"/>
        <v>0</v>
      </c>
      <c r="L87" s="155">
        <v>21</v>
      </c>
      <c r="M87" s="155">
        <f t="shared" si="10"/>
        <v>0</v>
      </c>
      <c r="N87" s="154">
        <v>0</v>
      </c>
      <c r="O87" s="154">
        <f t="shared" si="11"/>
        <v>0</v>
      </c>
      <c r="P87" s="154">
        <v>0</v>
      </c>
      <c r="Q87" s="154">
        <f t="shared" si="12"/>
        <v>0</v>
      </c>
      <c r="R87" s="155"/>
      <c r="S87" s="155" t="s">
        <v>154</v>
      </c>
      <c r="T87" s="155" t="s">
        <v>155</v>
      </c>
      <c r="U87" s="155">
        <v>0</v>
      </c>
      <c r="V87" s="155">
        <f t="shared" si="13"/>
        <v>0</v>
      </c>
      <c r="W87" s="155"/>
      <c r="X87" s="155" t="s">
        <v>222</v>
      </c>
      <c r="Y87" s="155" t="s">
        <v>108</v>
      </c>
      <c r="Z87" s="145"/>
      <c r="AA87" s="145"/>
      <c r="AB87" s="145"/>
      <c r="AC87" s="145"/>
      <c r="AD87" s="145"/>
      <c r="AE87" s="145"/>
      <c r="AF87" s="145"/>
      <c r="AG87" s="145" t="s">
        <v>223</v>
      </c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x14ac:dyDescent="0.2">
      <c r="A88" s="3"/>
      <c r="B88" s="4"/>
      <c r="C88" s="184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AE88">
        <v>15</v>
      </c>
      <c r="AF88">
        <v>21</v>
      </c>
      <c r="AG88" t="s">
        <v>87</v>
      </c>
    </row>
    <row r="89" spans="1:60" ht="13.6" x14ac:dyDescent="0.2">
      <c r="A89" s="148"/>
      <c r="B89" s="149" t="s">
        <v>31</v>
      </c>
      <c r="C89" s="185"/>
      <c r="D89" s="150"/>
      <c r="E89" s="151"/>
      <c r="F89" s="151"/>
      <c r="G89" s="167">
        <f>G8+G19+G37+G39+G62+G64+G67+G74+G77+G79</f>
        <v>0</v>
      </c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AE89">
        <f>SUMIF(L7:L87,AE88,G7:G87)</f>
        <v>0</v>
      </c>
      <c r="AF89">
        <f>SUMIF(L7:L87,AF88,G7:G87)</f>
        <v>0</v>
      </c>
      <c r="AG89" t="s">
        <v>238</v>
      </c>
    </row>
    <row r="90" spans="1:60" x14ac:dyDescent="0.2">
      <c r="A90" s="3"/>
      <c r="B90" s="4"/>
      <c r="C90" s="184"/>
      <c r="D90" s="6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60" x14ac:dyDescent="0.2">
      <c r="A91" s="3"/>
      <c r="B91" s="4"/>
      <c r="C91" s="184"/>
      <c r="D91" s="6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349" t="s">
        <v>239</v>
      </c>
      <c r="B92" s="349"/>
      <c r="C92" s="350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A93" s="333"/>
      <c r="B93" s="334"/>
      <c r="C93" s="335"/>
      <c r="D93" s="334"/>
      <c r="E93" s="334"/>
      <c r="F93" s="334"/>
      <c r="G93" s="336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G93" t="s">
        <v>240</v>
      </c>
    </row>
    <row r="94" spans="1:60" x14ac:dyDescent="0.2">
      <c r="A94" s="337"/>
      <c r="B94" s="338"/>
      <c r="C94" s="339"/>
      <c r="D94" s="338"/>
      <c r="E94" s="338"/>
      <c r="F94" s="338"/>
      <c r="G94" s="340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2">
      <c r="A95" s="337"/>
      <c r="B95" s="338"/>
      <c r="C95" s="339"/>
      <c r="D95" s="338"/>
      <c r="E95" s="338"/>
      <c r="F95" s="338"/>
      <c r="G95" s="340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A96" s="337"/>
      <c r="B96" s="338"/>
      <c r="C96" s="339"/>
      <c r="D96" s="338"/>
      <c r="E96" s="338"/>
      <c r="F96" s="338"/>
      <c r="G96" s="340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33" x14ac:dyDescent="0.2">
      <c r="A97" s="341"/>
      <c r="B97" s="342"/>
      <c r="C97" s="343"/>
      <c r="D97" s="342"/>
      <c r="E97" s="342"/>
      <c r="F97" s="342"/>
      <c r="G97" s="344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33" x14ac:dyDescent="0.2">
      <c r="A98" s="3"/>
      <c r="B98" s="4"/>
      <c r="C98" s="184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33" x14ac:dyDescent="0.2">
      <c r="C99" s="186"/>
      <c r="D99" s="10"/>
      <c r="AG99" t="s">
        <v>241</v>
      </c>
    </row>
    <row r="100" spans="1:33" x14ac:dyDescent="0.2">
      <c r="D100" s="10"/>
    </row>
    <row r="101" spans="1:33" x14ac:dyDescent="0.2">
      <c r="D101" s="10"/>
    </row>
    <row r="102" spans="1:33" x14ac:dyDescent="0.2">
      <c r="D102" s="10"/>
    </row>
    <row r="103" spans="1:33" x14ac:dyDescent="0.2">
      <c r="D103" s="10"/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93:G97"/>
    <mergeCell ref="A1:G1"/>
    <mergeCell ref="C2:G2"/>
    <mergeCell ref="C3:G3"/>
    <mergeCell ref="C4:G4"/>
    <mergeCell ref="A92:C92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view="pageBreakPreview" zoomScaleNormal="100" zoomScaleSheetLayoutView="100" workbookViewId="0">
      <selection activeCell="I19" sqref="I19"/>
    </sheetView>
  </sheetViews>
  <sheetFormatPr defaultRowHeight="12.9" x14ac:dyDescent="0.2"/>
  <cols>
    <col min="2" max="2" width="54.375" customWidth="1"/>
    <col min="3" max="3" width="6.75" customWidth="1"/>
    <col min="4" max="4" width="7.875" customWidth="1"/>
    <col min="5" max="5" width="12.875" customWidth="1"/>
    <col min="6" max="6" width="17.125" customWidth="1"/>
    <col min="7" max="7" width="12" bestFit="1" customWidth="1"/>
    <col min="258" max="258" width="54.375" customWidth="1"/>
    <col min="259" max="259" width="6.75" customWidth="1"/>
    <col min="260" max="260" width="7.875" customWidth="1"/>
    <col min="261" max="261" width="12.875" customWidth="1"/>
    <col min="262" max="262" width="17.125" customWidth="1"/>
    <col min="263" max="263" width="12" bestFit="1" customWidth="1"/>
    <col min="514" max="514" width="54.375" customWidth="1"/>
    <col min="515" max="515" width="6.75" customWidth="1"/>
    <col min="516" max="516" width="7.875" customWidth="1"/>
    <col min="517" max="517" width="12.875" customWidth="1"/>
    <col min="518" max="518" width="17.125" customWidth="1"/>
    <col min="519" max="519" width="12" bestFit="1" customWidth="1"/>
    <col min="770" max="770" width="54.375" customWidth="1"/>
    <col min="771" max="771" width="6.75" customWidth="1"/>
    <col min="772" max="772" width="7.875" customWidth="1"/>
    <col min="773" max="773" width="12.875" customWidth="1"/>
    <col min="774" max="774" width="17.125" customWidth="1"/>
    <col min="775" max="775" width="12" bestFit="1" customWidth="1"/>
    <col min="1026" max="1026" width="54.375" customWidth="1"/>
    <col min="1027" max="1027" width="6.75" customWidth="1"/>
    <col min="1028" max="1028" width="7.875" customWidth="1"/>
    <col min="1029" max="1029" width="12.875" customWidth="1"/>
    <col min="1030" max="1030" width="17.125" customWidth="1"/>
    <col min="1031" max="1031" width="12" bestFit="1" customWidth="1"/>
    <col min="1282" max="1282" width="54.375" customWidth="1"/>
    <col min="1283" max="1283" width="6.75" customWidth="1"/>
    <col min="1284" max="1284" width="7.875" customWidth="1"/>
    <col min="1285" max="1285" width="12.875" customWidth="1"/>
    <col min="1286" max="1286" width="17.125" customWidth="1"/>
    <col min="1287" max="1287" width="12" bestFit="1" customWidth="1"/>
    <col min="1538" max="1538" width="54.375" customWidth="1"/>
    <col min="1539" max="1539" width="6.75" customWidth="1"/>
    <col min="1540" max="1540" width="7.875" customWidth="1"/>
    <col min="1541" max="1541" width="12.875" customWidth="1"/>
    <col min="1542" max="1542" width="17.125" customWidth="1"/>
    <col min="1543" max="1543" width="12" bestFit="1" customWidth="1"/>
    <col min="1794" max="1794" width="54.375" customWidth="1"/>
    <col min="1795" max="1795" width="6.75" customWidth="1"/>
    <col min="1796" max="1796" width="7.875" customWidth="1"/>
    <col min="1797" max="1797" width="12.875" customWidth="1"/>
    <col min="1798" max="1798" width="17.125" customWidth="1"/>
    <col min="1799" max="1799" width="12" bestFit="1" customWidth="1"/>
    <col min="2050" max="2050" width="54.375" customWidth="1"/>
    <col min="2051" max="2051" width="6.75" customWidth="1"/>
    <col min="2052" max="2052" width="7.875" customWidth="1"/>
    <col min="2053" max="2053" width="12.875" customWidth="1"/>
    <col min="2054" max="2054" width="17.125" customWidth="1"/>
    <col min="2055" max="2055" width="12" bestFit="1" customWidth="1"/>
    <col min="2306" max="2306" width="54.375" customWidth="1"/>
    <col min="2307" max="2307" width="6.75" customWidth="1"/>
    <col min="2308" max="2308" width="7.875" customWidth="1"/>
    <col min="2309" max="2309" width="12.875" customWidth="1"/>
    <col min="2310" max="2310" width="17.125" customWidth="1"/>
    <col min="2311" max="2311" width="12" bestFit="1" customWidth="1"/>
    <col min="2562" max="2562" width="54.375" customWidth="1"/>
    <col min="2563" max="2563" width="6.75" customWidth="1"/>
    <col min="2564" max="2564" width="7.875" customWidth="1"/>
    <col min="2565" max="2565" width="12.875" customWidth="1"/>
    <col min="2566" max="2566" width="17.125" customWidth="1"/>
    <col min="2567" max="2567" width="12" bestFit="1" customWidth="1"/>
    <col min="2818" max="2818" width="54.375" customWidth="1"/>
    <col min="2819" max="2819" width="6.75" customWidth="1"/>
    <col min="2820" max="2820" width="7.875" customWidth="1"/>
    <col min="2821" max="2821" width="12.875" customWidth="1"/>
    <col min="2822" max="2822" width="17.125" customWidth="1"/>
    <col min="2823" max="2823" width="12" bestFit="1" customWidth="1"/>
    <col min="3074" max="3074" width="54.375" customWidth="1"/>
    <col min="3075" max="3075" width="6.75" customWidth="1"/>
    <col min="3076" max="3076" width="7.875" customWidth="1"/>
    <col min="3077" max="3077" width="12.875" customWidth="1"/>
    <col min="3078" max="3078" width="17.125" customWidth="1"/>
    <col min="3079" max="3079" width="12" bestFit="1" customWidth="1"/>
    <col min="3330" max="3330" width="54.375" customWidth="1"/>
    <col min="3331" max="3331" width="6.75" customWidth="1"/>
    <col min="3332" max="3332" width="7.875" customWidth="1"/>
    <col min="3333" max="3333" width="12.875" customWidth="1"/>
    <col min="3334" max="3334" width="17.125" customWidth="1"/>
    <col min="3335" max="3335" width="12" bestFit="1" customWidth="1"/>
    <col min="3586" max="3586" width="54.375" customWidth="1"/>
    <col min="3587" max="3587" width="6.75" customWidth="1"/>
    <col min="3588" max="3588" width="7.875" customWidth="1"/>
    <col min="3589" max="3589" width="12.875" customWidth="1"/>
    <col min="3590" max="3590" width="17.125" customWidth="1"/>
    <col min="3591" max="3591" width="12" bestFit="1" customWidth="1"/>
    <col min="3842" max="3842" width="54.375" customWidth="1"/>
    <col min="3843" max="3843" width="6.75" customWidth="1"/>
    <col min="3844" max="3844" width="7.875" customWidth="1"/>
    <col min="3845" max="3845" width="12.875" customWidth="1"/>
    <col min="3846" max="3846" width="17.125" customWidth="1"/>
    <col min="3847" max="3847" width="12" bestFit="1" customWidth="1"/>
    <col min="4098" max="4098" width="54.375" customWidth="1"/>
    <col min="4099" max="4099" width="6.75" customWidth="1"/>
    <col min="4100" max="4100" width="7.875" customWidth="1"/>
    <col min="4101" max="4101" width="12.875" customWidth="1"/>
    <col min="4102" max="4102" width="17.125" customWidth="1"/>
    <col min="4103" max="4103" width="12" bestFit="1" customWidth="1"/>
    <col min="4354" max="4354" width="54.375" customWidth="1"/>
    <col min="4355" max="4355" width="6.75" customWidth="1"/>
    <col min="4356" max="4356" width="7.875" customWidth="1"/>
    <col min="4357" max="4357" width="12.875" customWidth="1"/>
    <col min="4358" max="4358" width="17.125" customWidth="1"/>
    <col min="4359" max="4359" width="12" bestFit="1" customWidth="1"/>
    <col min="4610" max="4610" width="54.375" customWidth="1"/>
    <col min="4611" max="4611" width="6.75" customWidth="1"/>
    <col min="4612" max="4612" width="7.875" customWidth="1"/>
    <col min="4613" max="4613" width="12.875" customWidth="1"/>
    <col min="4614" max="4614" width="17.125" customWidth="1"/>
    <col min="4615" max="4615" width="12" bestFit="1" customWidth="1"/>
    <col min="4866" max="4866" width="54.375" customWidth="1"/>
    <col min="4867" max="4867" width="6.75" customWidth="1"/>
    <col min="4868" max="4868" width="7.875" customWidth="1"/>
    <col min="4869" max="4869" width="12.875" customWidth="1"/>
    <col min="4870" max="4870" width="17.125" customWidth="1"/>
    <col min="4871" max="4871" width="12" bestFit="1" customWidth="1"/>
    <col min="5122" max="5122" width="54.375" customWidth="1"/>
    <col min="5123" max="5123" width="6.75" customWidth="1"/>
    <col min="5124" max="5124" width="7.875" customWidth="1"/>
    <col min="5125" max="5125" width="12.875" customWidth="1"/>
    <col min="5126" max="5126" width="17.125" customWidth="1"/>
    <col min="5127" max="5127" width="12" bestFit="1" customWidth="1"/>
    <col min="5378" max="5378" width="54.375" customWidth="1"/>
    <col min="5379" max="5379" width="6.75" customWidth="1"/>
    <col min="5380" max="5380" width="7.875" customWidth="1"/>
    <col min="5381" max="5381" width="12.875" customWidth="1"/>
    <col min="5382" max="5382" width="17.125" customWidth="1"/>
    <col min="5383" max="5383" width="12" bestFit="1" customWidth="1"/>
    <col min="5634" max="5634" width="54.375" customWidth="1"/>
    <col min="5635" max="5635" width="6.75" customWidth="1"/>
    <col min="5636" max="5636" width="7.875" customWidth="1"/>
    <col min="5637" max="5637" width="12.875" customWidth="1"/>
    <col min="5638" max="5638" width="17.125" customWidth="1"/>
    <col min="5639" max="5639" width="12" bestFit="1" customWidth="1"/>
    <col min="5890" max="5890" width="54.375" customWidth="1"/>
    <col min="5891" max="5891" width="6.75" customWidth="1"/>
    <col min="5892" max="5892" width="7.875" customWidth="1"/>
    <col min="5893" max="5893" width="12.875" customWidth="1"/>
    <col min="5894" max="5894" width="17.125" customWidth="1"/>
    <col min="5895" max="5895" width="12" bestFit="1" customWidth="1"/>
    <col min="6146" max="6146" width="54.375" customWidth="1"/>
    <col min="6147" max="6147" width="6.75" customWidth="1"/>
    <col min="6148" max="6148" width="7.875" customWidth="1"/>
    <col min="6149" max="6149" width="12.875" customWidth="1"/>
    <col min="6150" max="6150" width="17.125" customWidth="1"/>
    <col min="6151" max="6151" width="12" bestFit="1" customWidth="1"/>
    <col min="6402" max="6402" width="54.375" customWidth="1"/>
    <col min="6403" max="6403" width="6.75" customWidth="1"/>
    <col min="6404" max="6404" width="7.875" customWidth="1"/>
    <col min="6405" max="6405" width="12.875" customWidth="1"/>
    <col min="6406" max="6406" width="17.125" customWidth="1"/>
    <col min="6407" max="6407" width="12" bestFit="1" customWidth="1"/>
    <col min="6658" max="6658" width="54.375" customWidth="1"/>
    <col min="6659" max="6659" width="6.75" customWidth="1"/>
    <col min="6660" max="6660" width="7.875" customWidth="1"/>
    <col min="6661" max="6661" width="12.875" customWidth="1"/>
    <col min="6662" max="6662" width="17.125" customWidth="1"/>
    <col min="6663" max="6663" width="12" bestFit="1" customWidth="1"/>
    <col min="6914" max="6914" width="54.375" customWidth="1"/>
    <col min="6915" max="6915" width="6.75" customWidth="1"/>
    <col min="6916" max="6916" width="7.875" customWidth="1"/>
    <col min="6917" max="6917" width="12.875" customWidth="1"/>
    <col min="6918" max="6918" width="17.125" customWidth="1"/>
    <col min="6919" max="6919" width="12" bestFit="1" customWidth="1"/>
    <col min="7170" max="7170" width="54.375" customWidth="1"/>
    <col min="7171" max="7171" width="6.75" customWidth="1"/>
    <col min="7172" max="7172" width="7.875" customWidth="1"/>
    <col min="7173" max="7173" width="12.875" customWidth="1"/>
    <col min="7174" max="7174" width="17.125" customWidth="1"/>
    <col min="7175" max="7175" width="12" bestFit="1" customWidth="1"/>
    <col min="7426" max="7426" width="54.375" customWidth="1"/>
    <col min="7427" max="7427" width="6.75" customWidth="1"/>
    <col min="7428" max="7428" width="7.875" customWidth="1"/>
    <col min="7429" max="7429" width="12.875" customWidth="1"/>
    <col min="7430" max="7430" width="17.125" customWidth="1"/>
    <col min="7431" max="7431" width="12" bestFit="1" customWidth="1"/>
    <col min="7682" max="7682" width="54.375" customWidth="1"/>
    <col min="7683" max="7683" width="6.75" customWidth="1"/>
    <col min="7684" max="7684" width="7.875" customWidth="1"/>
    <col min="7685" max="7685" width="12.875" customWidth="1"/>
    <col min="7686" max="7686" width="17.125" customWidth="1"/>
    <col min="7687" max="7687" width="12" bestFit="1" customWidth="1"/>
    <col min="7938" max="7938" width="54.375" customWidth="1"/>
    <col min="7939" max="7939" width="6.75" customWidth="1"/>
    <col min="7940" max="7940" width="7.875" customWidth="1"/>
    <col min="7941" max="7941" width="12.875" customWidth="1"/>
    <col min="7942" max="7942" width="17.125" customWidth="1"/>
    <col min="7943" max="7943" width="12" bestFit="1" customWidth="1"/>
    <col min="8194" max="8194" width="54.375" customWidth="1"/>
    <col min="8195" max="8195" width="6.75" customWidth="1"/>
    <col min="8196" max="8196" width="7.875" customWidth="1"/>
    <col min="8197" max="8197" width="12.875" customWidth="1"/>
    <col min="8198" max="8198" width="17.125" customWidth="1"/>
    <col min="8199" max="8199" width="12" bestFit="1" customWidth="1"/>
    <col min="8450" max="8450" width="54.375" customWidth="1"/>
    <col min="8451" max="8451" width="6.75" customWidth="1"/>
    <col min="8452" max="8452" width="7.875" customWidth="1"/>
    <col min="8453" max="8453" width="12.875" customWidth="1"/>
    <col min="8454" max="8454" width="17.125" customWidth="1"/>
    <col min="8455" max="8455" width="12" bestFit="1" customWidth="1"/>
    <col min="8706" max="8706" width="54.375" customWidth="1"/>
    <col min="8707" max="8707" width="6.75" customWidth="1"/>
    <col min="8708" max="8708" width="7.875" customWidth="1"/>
    <col min="8709" max="8709" width="12.875" customWidth="1"/>
    <col min="8710" max="8710" width="17.125" customWidth="1"/>
    <col min="8711" max="8711" width="12" bestFit="1" customWidth="1"/>
    <col min="8962" max="8962" width="54.375" customWidth="1"/>
    <col min="8963" max="8963" width="6.75" customWidth="1"/>
    <col min="8964" max="8964" width="7.875" customWidth="1"/>
    <col min="8965" max="8965" width="12.875" customWidth="1"/>
    <col min="8966" max="8966" width="17.125" customWidth="1"/>
    <col min="8967" max="8967" width="12" bestFit="1" customWidth="1"/>
    <col min="9218" max="9218" width="54.375" customWidth="1"/>
    <col min="9219" max="9219" width="6.75" customWidth="1"/>
    <col min="9220" max="9220" width="7.875" customWidth="1"/>
    <col min="9221" max="9221" width="12.875" customWidth="1"/>
    <col min="9222" max="9222" width="17.125" customWidth="1"/>
    <col min="9223" max="9223" width="12" bestFit="1" customWidth="1"/>
    <col min="9474" max="9474" width="54.375" customWidth="1"/>
    <col min="9475" max="9475" width="6.75" customWidth="1"/>
    <col min="9476" max="9476" width="7.875" customWidth="1"/>
    <col min="9477" max="9477" width="12.875" customWidth="1"/>
    <col min="9478" max="9478" width="17.125" customWidth="1"/>
    <col min="9479" max="9479" width="12" bestFit="1" customWidth="1"/>
    <col min="9730" max="9730" width="54.375" customWidth="1"/>
    <col min="9731" max="9731" width="6.75" customWidth="1"/>
    <col min="9732" max="9732" width="7.875" customWidth="1"/>
    <col min="9733" max="9733" width="12.875" customWidth="1"/>
    <col min="9734" max="9734" width="17.125" customWidth="1"/>
    <col min="9735" max="9735" width="12" bestFit="1" customWidth="1"/>
    <col min="9986" max="9986" width="54.375" customWidth="1"/>
    <col min="9987" max="9987" width="6.75" customWidth="1"/>
    <col min="9988" max="9988" width="7.875" customWidth="1"/>
    <col min="9989" max="9989" width="12.875" customWidth="1"/>
    <col min="9990" max="9990" width="17.125" customWidth="1"/>
    <col min="9991" max="9991" width="12" bestFit="1" customWidth="1"/>
    <col min="10242" max="10242" width="54.375" customWidth="1"/>
    <col min="10243" max="10243" width="6.75" customWidth="1"/>
    <col min="10244" max="10244" width="7.875" customWidth="1"/>
    <col min="10245" max="10245" width="12.875" customWidth="1"/>
    <col min="10246" max="10246" width="17.125" customWidth="1"/>
    <col min="10247" max="10247" width="12" bestFit="1" customWidth="1"/>
    <col min="10498" max="10498" width="54.375" customWidth="1"/>
    <col min="10499" max="10499" width="6.75" customWidth="1"/>
    <col min="10500" max="10500" width="7.875" customWidth="1"/>
    <col min="10501" max="10501" width="12.875" customWidth="1"/>
    <col min="10502" max="10502" width="17.125" customWidth="1"/>
    <col min="10503" max="10503" width="12" bestFit="1" customWidth="1"/>
    <col min="10754" max="10754" width="54.375" customWidth="1"/>
    <col min="10755" max="10755" width="6.75" customWidth="1"/>
    <col min="10756" max="10756" width="7.875" customWidth="1"/>
    <col min="10757" max="10757" width="12.875" customWidth="1"/>
    <col min="10758" max="10758" width="17.125" customWidth="1"/>
    <col min="10759" max="10759" width="12" bestFit="1" customWidth="1"/>
    <col min="11010" max="11010" width="54.375" customWidth="1"/>
    <col min="11011" max="11011" width="6.75" customWidth="1"/>
    <col min="11012" max="11012" width="7.875" customWidth="1"/>
    <col min="11013" max="11013" width="12.875" customWidth="1"/>
    <col min="11014" max="11014" width="17.125" customWidth="1"/>
    <col min="11015" max="11015" width="12" bestFit="1" customWidth="1"/>
    <col min="11266" max="11266" width="54.375" customWidth="1"/>
    <col min="11267" max="11267" width="6.75" customWidth="1"/>
    <col min="11268" max="11268" width="7.875" customWidth="1"/>
    <col min="11269" max="11269" width="12.875" customWidth="1"/>
    <col min="11270" max="11270" width="17.125" customWidth="1"/>
    <col min="11271" max="11271" width="12" bestFit="1" customWidth="1"/>
    <col min="11522" max="11522" width="54.375" customWidth="1"/>
    <col min="11523" max="11523" width="6.75" customWidth="1"/>
    <col min="11524" max="11524" width="7.875" customWidth="1"/>
    <col min="11525" max="11525" width="12.875" customWidth="1"/>
    <col min="11526" max="11526" width="17.125" customWidth="1"/>
    <col min="11527" max="11527" width="12" bestFit="1" customWidth="1"/>
    <col min="11778" max="11778" width="54.375" customWidth="1"/>
    <col min="11779" max="11779" width="6.75" customWidth="1"/>
    <col min="11780" max="11780" width="7.875" customWidth="1"/>
    <col min="11781" max="11781" width="12.875" customWidth="1"/>
    <col min="11782" max="11782" width="17.125" customWidth="1"/>
    <col min="11783" max="11783" width="12" bestFit="1" customWidth="1"/>
    <col min="12034" max="12034" width="54.375" customWidth="1"/>
    <col min="12035" max="12035" width="6.75" customWidth="1"/>
    <col min="12036" max="12036" width="7.875" customWidth="1"/>
    <col min="12037" max="12037" width="12.875" customWidth="1"/>
    <col min="12038" max="12038" width="17.125" customWidth="1"/>
    <col min="12039" max="12039" width="12" bestFit="1" customWidth="1"/>
    <col min="12290" max="12290" width="54.375" customWidth="1"/>
    <col min="12291" max="12291" width="6.75" customWidth="1"/>
    <col min="12292" max="12292" width="7.875" customWidth="1"/>
    <col min="12293" max="12293" width="12.875" customWidth="1"/>
    <col min="12294" max="12294" width="17.125" customWidth="1"/>
    <col min="12295" max="12295" width="12" bestFit="1" customWidth="1"/>
    <col min="12546" max="12546" width="54.375" customWidth="1"/>
    <col min="12547" max="12547" width="6.75" customWidth="1"/>
    <col min="12548" max="12548" width="7.875" customWidth="1"/>
    <col min="12549" max="12549" width="12.875" customWidth="1"/>
    <col min="12550" max="12550" width="17.125" customWidth="1"/>
    <col min="12551" max="12551" width="12" bestFit="1" customWidth="1"/>
    <col min="12802" max="12802" width="54.375" customWidth="1"/>
    <col min="12803" max="12803" width="6.75" customWidth="1"/>
    <col min="12804" max="12804" width="7.875" customWidth="1"/>
    <col min="12805" max="12805" width="12.875" customWidth="1"/>
    <col min="12806" max="12806" width="17.125" customWidth="1"/>
    <col min="12807" max="12807" width="12" bestFit="1" customWidth="1"/>
    <col min="13058" max="13058" width="54.375" customWidth="1"/>
    <col min="13059" max="13059" width="6.75" customWidth="1"/>
    <col min="13060" max="13060" width="7.875" customWidth="1"/>
    <col min="13061" max="13061" width="12.875" customWidth="1"/>
    <col min="13062" max="13062" width="17.125" customWidth="1"/>
    <col min="13063" max="13063" width="12" bestFit="1" customWidth="1"/>
    <col min="13314" max="13314" width="54.375" customWidth="1"/>
    <col min="13315" max="13315" width="6.75" customWidth="1"/>
    <col min="13316" max="13316" width="7.875" customWidth="1"/>
    <col min="13317" max="13317" width="12.875" customWidth="1"/>
    <col min="13318" max="13318" width="17.125" customWidth="1"/>
    <col min="13319" max="13319" width="12" bestFit="1" customWidth="1"/>
    <col min="13570" max="13570" width="54.375" customWidth="1"/>
    <col min="13571" max="13571" width="6.75" customWidth="1"/>
    <col min="13572" max="13572" width="7.875" customWidth="1"/>
    <col min="13573" max="13573" width="12.875" customWidth="1"/>
    <col min="13574" max="13574" width="17.125" customWidth="1"/>
    <col min="13575" max="13575" width="12" bestFit="1" customWidth="1"/>
    <col min="13826" max="13826" width="54.375" customWidth="1"/>
    <col min="13827" max="13827" width="6.75" customWidth="1"/>
    <col min="13828" max="13828" width="7.875" customWidth="1"/>
    <col min="13829" max="13829" width="12.875" customWidth="1"/>
    <col min="13830" max="13830" width="17.125" customWidth="1"/>
    <col min="13831" max="13831" width="12" bestFit="1" customWidth="1"/>
    <col min="14082" max="14082" width="54.375" customWidth="1"/>
    <col min="14083" max="14083" width="6.75" customWidth="1"/>
    <col min="14084" max="14084" width="7.875" customWidth="1"/>
    <col min="14085" max="14085" width="12.875" customWidth="1"/>
    <col min="14086" max="14086" width="17.125" customWidth="1"/>
    <col min="14087" max="14087" width="12" bestFit="1" customWidth="1"/>
    <col min="14338" max="14338" width="54.375" customWidth="1"/>
    <col min="14339" max="14339" width="6.75" customWidth="1"/>
    <col min="14340" max="14340" width="7.875" customWidth="1"/>
    <col min="14341" max="14341" width="12.875" customWidth="1"/>
    <col min="14342" max="14342" width="17.125" customWidth="1"/>
    <col min="14343" max="14343" width="12" bestFit="1" customWidth="1"/>
    <col min="14594" max="14594" width="54.375" customWidth="1"/>
    <col min="14595" max="14595" width="6.75" customWidth="1"/>
    <col min="14596" max="14596" width="7.875" customWidth="1"/>
    <col min="14597" max="14597" width="12.875" customWidth="1"/>
    <col min="14598" max="14598" width="17.125" customWidth="1"/>
    <col min="14599" max="14599" width="12" bestFit="1" customWidth="1"/>
    <col min="14850" max="14850" width="54.375" customWidth="1"/>
    <col min="14851" max="14851" width="6.75" customWidth="1"/>
    <col min="14852" max="14852" width="7.875" customWidth="1"/>
    <col min="14853" max="14853" width="12.875" customWidth="1"/>
    <col min="14854" max="14854" width="17.125" customWidth="1"/>
    <col min="14855" max="14855" width="12" bestFit="1" customWidth="1"/>
    <col min="15106" max="15106" width="54.375" customWidth="1"/>
    <col min="15107" max="15107" width="6.75" customWidth="1"/>
    <col min="15108" max="15108" width="7.875" customWidth="1"/>
    <col min="15109" max="15109" width="12.875" customWidth="1"/>
    <col min="15110" max="15110" width="17.125" customWidth="1"/>
    <col min="15111" max="15111" width="12" bestFit="1" customWidth="1"/>
    <col min="15362" max="15362" width="54.375" customWidth="1"/>
    <col min="15363" max="15363" width="6.75" customWidth="1"/>
    <col min="15364" max="15364" width="7.875" customWidth="1"/>
    <col min="15365" max="15365" width="12.875" customWidth="1"/>
    <col min="15366" max="15366" width="17.125" customWidth="1"/>
    <col min="15367" max="15367" width="12" bestFit="1" customWidth="1"/>
    <col min="15618" max="15618" width="54.375" customWidth="1"/>
    <col min="15619" max="15619" width="6.75" customWidth="1"/>
    <col min="15620" max="15620" width="7.875" customWidth="1"/>
    <col min="15621" max="15621" width="12.875" customWidth="1"/>
    <col min="15622" max="15622" width="17.125" customWidth="1"/>
    <col min="15623" max="15623" width="12" bestFit="1" customWidth="1"/>
    <col min="15874" max="15874" width="54.375" customWidth="1"/>
    <col min="15875" max="15875" width="6.75" customWidth="1"/>
    <col min="15876" max="15876" width="7.875" customWidth="1"/>
    <col min="15877" max="15877" width="12.875" customWidth="1"/>
    <col min="15878" max="15878" width="17.125" customWidth="1"/>
    <col min="15879" max="15879" width="12" bestFit="1" customWidth="1"/>
    <col min="16130" max="16130" width="54.375" customWidth="1"/>
    <col min="16131" max="16131" width="6.75" customWidth="1"/>
    <col min="16132" max="16132" width="7.875" customWidth="1"/>
    <col min="16133" max="16133" width="12.875" customWidth="1"/>
    <col min="16134" max="16134" width="17.125" customWidth="1"/>
    <col min="16135" max="16135" width="12" bestFit="1" customWidth="1"/>
  </cols>
  <sheetData>
    <row r="1" spans="1:6" ht="13.6" thickBot="1" x14ac:dyDescent="0.25"/>
    <row r="2" spans="1:6" ht="38.75" customHeight="1" x14ac:dyDescent="0.2">
      <c r="A2" s="351" t="s">
        <v>326</v>
      </c>
      <c r="B2" s="351"/>
      <c r="C2" s="351"/>
      <c r="D2" s="351"/>
      <c r="E2" s="351"/>
      <c r="F2" s="351"/>
    </row>
    <row r="3" spans="1:6" ht="21.75" customHeight="1" thickBot="1" x14ac:dyDescent="0.25">
      <c r="A3" s="352" t="s">
        <v>242</v>
      </c>
      <c r="B3" s="352"/>
      <c r="C3" s="352"/>
      <c r="D3" s="352"/>
      <c r="E3" s="352"/>
      <c r="F3" s="352"/>
    </row>
    <row r="4" spans="1:6" ht="21.75" customHeight="1" thickBot="1" x14ac:dyDescent="0.25">
      <c r="A4" s="352" t="s">
        <v>243</v>
      </c>
      <c r="B4" s="352"/>
      <c r="C4" s="352"/>
      <c r="D4" s="352"/>
      <c r="E4" s="352"/>
      <c r="F4" s="352"/>
    </row>
    <row r="5" spans="1:6" ht="21.75" customHeight="1" thickBot="1" x14ac:dyDescent="0.25">
      <c r="A5" s="352" t="s">
        <v>244</v>
      </c>
      <c r="B5" s="352"/>
      <c r="C5" s="352"/>
      <c r="D5" s="352"/>
      <c r="E5" s="352"/>
      <c r="F5" s="352"/>
    </row>
    <row r="6" spans="1:6" x14ac:dyDescent="0.2">
      <c r="A6" s="2"/>
      <c r="B6" s="187"/>
      <c r="C6" s="188"/>
      <c r="D6" s="188"/>
      <c r="F6" s="8"/>
    </row>
    <row r="7" spans="1:6" x14ac:dyDescent="0.2">
      <c r="A7" s="2"/>
      <c r="B7" s="187"/>
      <c r="C7" s="188"/>
      <c r="D7" s="188"/>
      <c r="F7" s="8"/>
    </row>
    <row r="8" spans="1:6" ht="15.65" x14ac:dyDescent="0.25">
      <c r="A8" s="189"/>
      <c r="B8" s="190" t="s">
        <v>245</v>
      </c>
      <c r="C8" s="14"/>
      <c r="D8" s="14"/>
      <c r="E8" s="14"/>
      <c r="F8" s="34"/>
    </row>
    <row r="9" spans="1:6" ht="14.3" x14ac:dyDescent="0.25">
      <c r="A9" s="191"/>
      <c r="B9" s="192" t="s">
        <v>246</v>
      </c>
      <c r="F9" s="8"/>
    </row>
    <row r="10" spans="1:6" x14ac:dyDescent="0.2">
      <c r="A10" s="189"/>
      <c r="B10" t="s">
        <v>247</v>
      </c>
      <c r="F10" s="193"/>
    </row>
    <row r="11" spans="1:6" ht="14.95" thickBot="1" x14ac:dyDescent="0.3">
      <c r="A11" s="11"/>
      <c r="B11" s="194" t="s">
        <v>31</v>
      </c>
      <c r="C11" s="195"/>
      <c r="D11" s="195"/>
      <c r="E11" s="195"/>
      <c r="F11" s="196">
        <v>0</v>
      </c>
    </row>
    <row r="12" spans="1:6" ht="14.3" x14ac:dyDescent="0.25">
      <c r="A12" s="191"/>
      <c r="B12" s="192" t="s">
        <v>248</v>
      </c>
      <c r="F12" s="8"/>
    </row>
    <row r="13" spans="1:6" x14ac:dyDescent="0.2">
      <c r="A13" s="2"/>
      <c r="B13" t="s">
        <v>249</v>
      </c>
      <c r="F13" s="193">
        <f>'dílčí Elektro položkový'!G68</f>
        <v>0</v>
      </c>
    </row>
    <row r="14" spans="1:6" x14ac:dyDescent="0.2">
      <c r="A14" s="2"/>
      <c r="B14" t="s">
        <v>250</v>
      </c>
      <c r="F14" s="197">
        <f>((F13)-((F13)*0.2))*0.036</f>
        <v>0</v>
      </c>
    </row>
    <row r="15" spans="1:6" x14ac:dyDescent="0.2">
      <c r="A15" s="2"/>
      <c r="B15" t="s">
        <v>251</v>
      </c>
      <c r="F15" s="197">
        <f>(F13)*0.01*0.5</f>
        <v>0</v>
      </c>
    </row>
    <row r="16" spans="1:6" ht="14.95" thickBot="1" x14ac:dyDescent="0.3">
      <c r="A16" s="11"/>
      <c r="B16" s="194" t="s">
        <v>31</v>
      </c>
      <c r="C16" s="198"/>
      <c r="D16" s="198"/>
      <c r="E16" s="198"/>
      <c r="F16" s="196">
        <f>SUM(F13:F15)</f>
        <v>0</v>
      </c>
    </row>
    <row r="17" spans="1:6" x14ac:dyDescent="0.2">
      <c r="A17" s="2"/>
      <c r="F17" s="8"/>
    </row>
    <row r="18" spans="1:6" ht="13.6" x14ac:dyDescent="0.25">
      <c r="A18" s="189"/>
      <c r="B18" s="199" t="s">
        <v>252</v>
      </c>
      <c r="C18" s="14"/>
      <c r="D18" s="14"/>
      <c r="E18" s="14"/>
      <c r="F18" s="34"/>
    </row>
    <row r="19" spans="1:6" x14ac:dyDescent="0.2">
      <c r="A19" s="2"/>
      <c r="B19" t="s">
        <v>253</v>
      </c>
      <c r="C19" s="187">
        <v>21</v>
      </c>
      <c r="D19" s="10" t="s">
        <v>254</v>
      </c>
      <c r="E19" s="200">
        <f>SUM(F16)</f>
        <v>0</v>
      </c>
      <c r="F19" s="197">
        <f>E19*0.21</f>
        <v>0</v>
      </c>
    </row>
    <row r="20" spans="1:6" x14ac:dyDescent="0.2">
      <c r="A20" s="189"/>
      <c r="C20" s="187"/>
      <c r="D20" s="10"/>
      <c r="E20" s="201"/>
      <c r="F20" s="197"/>
    </row>
    <row r="21" spans="1:6" ht="13.6" x14ac:dyDescent="0.25">
      <c r="A21" s="2"/>
      <c r="B21" s="202" t="s">
        <v>19</v>
      </c>
      <c r="C21" s="203"/>
      <c r="D21" s="203"/>
      <c r="E21" s="204"/>
      <c r="F21" s="205">
        <f>SUM(F19:F20)</f>
        <v>0</v>
      </c>
    </row>
    <row r="22" spans="1:6" ht="14.95" thickBot="1" x14ac:dyDescent="0.3">
      <c r="A22" s="206"/>
      <c r="B22" s="194" t="s">
        <v>255</v>
      </c>
      <c r="C22" s="194"/>
      <c r="D22" s="194"/>
      <c r="E22" s="194"/>
      <c r="F22" s="196">
        <f>F21+F16</f>
        <v>0</v>
      </c>
    </row>
    <row r="23" spans="1:6" x14ac:dyDescent="0.2">
      <c r="E23" s="85"/>
    </row>
    <row r="32" spans="1:6" ht="13.6" x14ac:dyDescent="0.25">
      <c r="A32" s="207"/>
      <c r="B32" s="208"/>
      <c r="C32" s="207"/>
      <c r="D32" s="207"/>
      <c r="E32" s="209"/>
      <c r="F32" s="210"/>
    </row>
    <row r="33" spans="1:6" ht="13.6" x14ac:dyDescent="0.25">
      <c r="A33" s="207"/>
      <c r="B33" s="211"/>
      <c r="C33" s="207"/>
      <c r="D33" s="207"/>
      <c r="E33" s="209"/>
      <c r="F33" s="209"/>
    </row>
    <row r="34" spans="1:6" ht="13.6" x14ac:dyDescent="0.25">
      <c r="A34" s="207"/>
      <c r="B34" s="211"/>
      <c r="C34" s="207"/>
      <c r="D34" s="207"/>
      <c r="E34" s="209"/>
      <c r="F34" s="209"/>
    </row>
    <row r="35" spans="1:6" ht="13.6" x14ac:dyDescent="0.25">
      <c r="A35" s="207"/>
      <c r="B35" s="211"/>
      <c r="C35" s="207"/>
      <c r="D35" s="207"/>
      <c r="E35" s="209"/>
      <c r="F35" s="209"/>
    </row>
    <row r="36" spans="1:6" x14ac:dyDescent="0.2">
      <c r="B36" s="212"/>
    </row>
  </sheetData>
  <mergeCells count="4">
    <mergeCell ref="A2:F2"/>
    <mergeCell ref="A3:F3"/>
    <mergeCell ref="A4:F4"/>
    <mergeCell ref="A5:F5"/>
  </mergeCells>
  <pageMargins left="0.34" right="0.19685039370078741" top="0.98425196850393704" bottom="0.98425196850393704" header="0.51181102362204722" footer="0.51181102362204722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8"/>
  <sheetViews>
    <sheetView view="pageBreakPreview" zoomScaleNormal="100" zoomScaleSheetLayoutView="100" workbookViewId="0">
      <selection activeCell="F63" sqref="F63"/>
    </sheetView>
  </sheetViews>
  <sheetFormatPr defaultRowHeight="12.9" x14ac:dyDescent="0.2"/>
  <cols>
    <col min="1" max="1" width="3.75" style="275" customWidth="1"/>
    <col min="2" max="2" width="3.75" style="252" customWidth="1"/>
    <col min="3" max="3" width="95.75" style="214" customWidth="1"/>
    <col min="4" max="4" width="11.375" style="214" bestFit="1" customWidth="1"/>
    <col min="5" max="5" width="4.75" style="214" customWidth="1"/>
    <col min="6" max="6" width="16.375" style="214" customWidth="1"/>
    <col min="7" max="7" width="18" style="214" customWidth="1"/>
    <col min="8" max="8" width="11.375" style="214" customWidth="1"/>
    <col min="9" max="256" width="9.125" style="214"/>
    <col min="257" max="258" width="3.75" style="214" customWidth="1"/>
    <col min="259" max="259" width="95.75" style="214" customWidth="1"/>
    <col min="260" max="260" width="11.375" style="214" bestFit="1" customWidth="1"/>
    <col min="261" max="261" width="4.75" style="214" customWidth="1"/>
    <col min="262" max="262" width="16.375" style="214" customWidth="1"/>
    <col min="263" max="263" width="18" style="214" customWidth="1"/>
    <col min="264" max="264" width="11.375" style="214" customWidth="1"/>
    <col min="265" max="512" width="9.125" style="214"/>
    <col min="513" max="514" width="3.75" style="214" customWidth="1"/>
    <col min="515" max="515" width="95.75" style="214" customWidth="1"/>
    <col min="516" max="516" width="11.375" style="214" bestFit="1" customWidth="1"/>
    <col min="517" max="517" width="4.75" style="214" customWidth="1"/>
    <col min="518" max="518" width="16.375" style="214" customWidth="1"/>
    <col min="519" max="519" width="18" style="214" customWidth="1"/>
    <col min="520" max="520" width="11.375" style="214" customWidth="1"/>
    <col min="521" max="768" width="9.125" style="214"/>
    <col min="769" max="770" width="3.75" style="214" customWidth="1"/>
    <col min="771" max="771" width="95.75" style="214" customWidth="1"/>
    <col min="772" max="772" width="11.375" style="214" bestFit="1" customWidth="1"/>
    <col min="773" max="773" width="4.75" style="214" customWidth="1"/>
    <col min="774" max="774" width="16.375" style="214" customWidth="1"/>
    <col min="775" max="775" width="18" style="214" customWidth="1"/>
    <col min="776" max="776" width="11.375" style="214" customWidth="1"/>
    <col min="777" max="1024" width="9.125" style="214"/>
    <col min="1025" max="1026" width="3.75" style="214" customWidth="1"/>
    <col min="1027" max="1027" width="95.75" style="214" customWidth="1"/>
    <col min="1028" max="1028" width="11.375" style="214" bestFit="1" customWidth="1"/>
    <col min="1029" max="1029" width="4.75" style="214" customWidth="1"/>
    <col min="1030" max="1030" width="16.375" style="214" customWidth="1"/>
    <col min="1031" max="1031" width="18" style="214" customWidth="1"/>
    <col min="1032" max="1032" width="11.375" style="214" customWidth="1"/>
    <col min="1033" max="1280" width="9.125" style="214"/>
    <col min="1281" max="1282" width="3.75" style="214" customWidth="1"/>
    <col min="1283" max="1283" width="95.75" style="214" customWidth="1"/>
    <col min="1284" max="1284" width="11.375" style="214" bestFit="1" customWidth="1"/>
    <col min="1285" max="1285" width="4.75" style="214" customWidth="1"/>
    <col min="1286" max="1286" width="16.375" style="214" customWidth="1"/>
    <col min="1287" max="1287" width="18" style="214" customWidth="1"/>
    <col min="1288" max="1288" width="11.375" style="214" customWidth="1"/>
    <col min="1289" max="1536" width="9.125" style="214"/>
    <col min="1537" max="1538" width="3.75" style="214" customWidth="1"/>
    <col min="1539" max="1539" width="95.75" style="214" customWidth="1"/>
    <col min="1540" max="1540" width="11.375" style="214" bestFit="1" customWidth="1"/>
    <col min="1541" max="1541" width="4.75" style="214" customWidth="1"/>
    <col min="1542" max="1542" width="16.375" style="214" customWidth="1"/>
    <col min="1543" max="1543" width="18" style="214" customWidth="1"/>
    <col min="1544" max="1544" width="11.375" style="214" customWidth="1"/>
    <col min="1545" max="1792" width="9.125" style="214"/>
    <col min="1793" max="1794" width="3.75" style="214" customWidth="1"/>
    <col min="1795" max="1795" width="95.75" style="214" customWidth="1"/>
    <col min="1796" max="1796" width="11.375" style="214" bestFit="1" customWidth="1"/>
    <col min="1797" max="1797" width="4.75" style="214" customWidth="1"/>
    <col min="1798" max="1798" width="16.375" style="214" customWidth="1"/>
    <col min="1799" max="1799" width="18" style="214" customWidth="1"/>
    <col min="1800" max="1800" width="11.375" style="214" customWidth="1"/>
    <col min="1801" max="2048" width="9.125" style="214"/>
    <col min="2049" max="2050" width="3.75" style="214" customWidth="1"/>
    <col min="2051" max="2051" width="95.75" style="214" customWidth="1"/>
    <col min="2052" max="2052" width="11.375" style="214" bestFit="1" customWidth="1"/>
    <col min="2053" max="2053" width="4.75" style="214" customWidth="1"/>
    <col min="2054" max="2054" width="16.375" style="214" customWidth="1"/>
    <col min="2055" max="2055" width="18" style="214" customWidth="1"/>
    <col min="2056" max="2056" width="11.375" style="214" customWidth="1"/>
    <col min="2057" max="2304" width="9.125" style="214"/>
    <col min="2305" max="2306" width="3.75" style="214" customWidth="1"/>
    <col min="2307" max="2307" width="95.75" style="214" customWidth="1"/>
    <col min="2308" max="2308" width="11.375" style="214" bestFit="1" customWidth="1"/>
    <col min="2309" max="2309" width="4.75" style="214" customWidth="1"/>
    <col min="2310" max="2310" width="16.375" style="214" customWidth="1"/>
    <col min="2311" max="2311" width="18" style="214" customWidth="1"/>
    <col min="2312" max="2312" width="11.375" style="214" customWidth="1"/>
    <col min="2313" max="2560" width="9.125" style="214"/>
    <col min="2561" max="2562" width="3.75" style="214" customWidth="1"/>
    <col min="2563" max="2563" width="95.75" style="214" customWidth="1"/>
    <col min="2564" max="2564" width="11.375" style="214" bestFit="1" customWidth="1"/>
    <col min="2565" max="2565" width="4.75" style="214" customWidth="1"/>
    <col min="2566" max="2566" width="16.375" style="214" customWidth="1"/>
    <col min="2567" max="2567" width="18" style="214" customWidth="1"/>
    <col min="2568" max="2568" width="11.375" style="214" customWidth="1"/>
    <col min="2569" max="2816" width="9.125" style="214"/>
    <col min="2817" max="2818" width="3.75" style="214" customWidth="1"/>
    <col min="2819" max="2819" width="95.75" style="214" customWidth="1"/>
    <col min="2820" max="2820" width="11.375" style="214" bestFit="1" customWidth="1"/>
    <col min="2821" max="2821" width="4.75" style="214" customWidth="1"/>
    <col min="2822" max="2822" width="16.375" style="214" customWidth="1"/>
    <col min="2823" max="2823" width="18" style="214" customWidth="1"/>
    <col min="2824" max="2824" width="11.375" style="214" customWidth="1"/>
    <col min="2825" max="3072" width="9.125" style="214"/>
    <col min="3073" max="3074" width="3.75" style="214" customWidth="1"/>
    <col min="3075" max="3075" width="95.75" style="214" customWidth="1"/>
    <col min="3076" max="3076" width="11.375" style="214" bestFit="1" customWidth="1"/>
    <col min="3077" max="3077" width="4.75" style="214" customWidth="1"/>
    <col min="3078" max="3078" width="16.375" style="214" customWidth="1"/>
    <col min="3079" max="3079" width="18" style="214" customWidth="1"/>
    <col min="3080" max="3080" width="11.375" style="214" customWidth="1"/>
    <col min="3081" max="3328" width="9.125" style="214"/>
    <col min="3329" max="3330" width="3.75" style="214" customWidth="1"/>
    <col min="3331" max="3331" width="95.75" style="214" customWidth="1"/>
    <col min="3332" max="3332" width="11.375" style="214" bestFit="1" customWidth="1"/>
    <col min="3333" max="3333" width="4.75" style="214" customWidth="1"/>
    <col min="3334" max="3334" width="16.375" style="214" customWidth="1"/>
    <col min="3335" max="3335" width="18" style="214" customWidth="1"/>
    <col min="3336" max="3336" width="11.375" style="214" customWidth="1"/>
    <col min="3337" max="3584" width="9.125" style="214"/>
    <col min="3585" max="3586" width="3.75" style="214" customWidth="1"/>
    <col min="3587" max="3587" width="95.75" style="214" customWidth="1"/>
    <col min="3588" max="3588" width="11.375" style="214" bestFit="1" customWidth="1"/>
    <col min="3589" max="3589" width="4.75" style="214" customWidth="1"/>
    <col min="3590" max="3590" width="16.375" style="214" customWidth="1"/>
    <col min="3591" max="3591" width="18" style="214" customWidth="1"/>
    <col min="3592" max="3592" width="11.375" style="214" customWidth="1"/>
    <col min="3593" max="3840" width="9.125" style="214"/>
    <col min="3841" max="3842" width="3.75" style="214" customWidth="1"/>
    <col min="3843" max="3843" width="95.75" style="214" customWidth="1"/>
    <col min="3844" max="3844" width="11.375" style="214" bestFit="1" customWidth="1"/>
    <col min="3845" max="3845" width="4.75" style="214" customWidth="1"/>
    <col min="3846" max="3846" width="16.375" style="214" customWidth="1"/>
    <col min="3847" max="3847" width="18" style="214" customWidth="1"/>
    <col min="3848" max="3848" width="11.375" style="214" customWidth="1"/>
    <col min="3849" max="4096" width="9.125" style="214"/>
    <col min="4097" max="4098" width="3.75" style="214" customWidth="1"/>
    <col min="4099" max="4099" width="95.75" style="214" customWidth="1"/>
    <col min="4100" max="4100" width="11.375" style="214" bestFit="1" customWidth="1"/>
    <col min="4101" max="4101" width="4.75" style="214" customWidth="1"/>
    <col min="4102" max="4102" width="16.375" style="214" customWidth="1"/>
    <col min="4103" max="4103" width="18" style="214" customWidth="1"/>
    <col min="4104" max="4104" width="11.375" style="214" customWidth="1"/>
    <col min="4105" max="4352" width="9.125" style="214"/>
    <col min="4353" max="4354" width="3.75" style="214" customWidth="1"/>
    <col min="4355" max="4355" width="95.75" style="214" customWidth="1"/>
    <col min="4356" max="4356" width="11.375" style="214" bestFit="1" customWidth="1"/>
    <col min="4357" max="4357" width="4.75" style="214" customWidth="1"/>
    <col min="4358" max="4358" width="16.375" style="214" customWidth="1"/>
    <col min="4359" max="4359" width="18" style="214" customWidth="1"/>
    <col min="4360" max="4360" width="11.375" style="214" customWidth="1"/>
    <col min="4361" max="4608" width="9.125" style="214"/>
    <col min="4609" max="4610" width="3.75" style="214" customWidth="1"/>
    <col min="4611" max="4611" width="95.75" style="214" customWidth="1"/>
    <col min="4612" max="4612" width="11.375" style="214" bestFit="1" customWidth="1"/>
    <col min="4613" max="4613" width="4.75" style="214" customWidth="1"/>
    <col min="4614" max="4614" width="16.375" style="214" customWidth="1"/>
    <col min="4615" max="4615" width="18" style="214" customWidth="1"/>
    <col min="4616" max="4616" width="11.375" style="214" customWidth="1"/>
    <col min="4617" max="4864" width="9.125" style="214"/>
    <col min="4865" max="4866" width="3.75" style="214" customWidth="1"/>
    <col min="4867" max="4867" width="95.75" style="214" customWidth="1"/>
    <col min="4868" max="4868" width="11.375" style="214" bestFit="1" customWidth="1"/>
    <col min="4869" max="4869" width="4.75" style="214" customWidth="1"/>
    <col min="4870" max="4870" width="16.375" style="214" customWidth="1"/>
    <col min="4871" max="4871" width="18" style="214" customWidth="1"/>
    <col min="4872" max="4872" width="11.375" style="214" customWidth="1"/>
    <col min="4873" max="5120" width="9.125" style="214"/>
    <col min="5121" max="5122" width="3.75" style="214" customWidth="1"/>
    <col min="5123" max="5123" width="95.75" style="214" customWidth="1"/>
    <col min="5124" max="5124" width="11.375" style="214" bestFit="1" customWidth="1"/>
    <col min="5125" max="5125" width="4.75" style="214" customWidth="1"/>
    <col min="5126" max="5126" width="16.375" style="214" customWidth="1"/>
    <col min="5127" max="5127" width="18" style="214" customWidth="1"/>
    <col min="5128" max="5128" width="11.375" style="214" customWidth="1"/>
    <col min="5129" max="5376" width="9.125" style="214"/>
    <col min="5377" max="5378" width="3.75" style="214" customWidth="1"/>
    <col min="5379" max="5379" width="95.75" style="214" customWidth="1"/>
    <col min="5380" max="5380" width="11.375" style="214" bestFit="1" customWidth="1"/>
    <col min="5381" max="5381" width="4.75" style="214" customWidth="1"/>
    <col min="5382" max="5382" width="16.375" style="214" customWidth="1"/>
    <col min="5383" max="5383" width="18" style="214" customWidth="1"/>
    <col min="5384" max="5384" width="11.375" style="214" customWidth="1"/>
    <col min="5385" max="5632" width="9.125" style="214"/>
    <col min="5633" max="5634" width="3.75" style="214" customWidth="1"/>
    <col min="5635" max="5635" width="95.75" style="214" customWidth="1"/>
    <col min="5636" max="5636" width="11.375" style="214" bestFit="1" customWidth="1"/>
    <col min="5637" max="5637" width="4.75" style="214" customWidth="1"/>
    <col min="5638" max="5638" width="16.375" style="214" customWidth="1"/>
    <col min="5639" max="5639" width="18" style="214" customWidth="1"/>
    <col min="5640" max="5640" width="11.375" style="214" customWidth="1"/>
    <col min="5641" max="5888" width="9.125" style="214"/>
    <col min="5889" max="5890" width="3.75" style="214" customWidth="1"/>
    <col min="5891" max="5891" width="95.75" style="214" customWidth="1"/>
    <col min="5892" max="5892" width="11.375" style="214" bestFit="1" customWidth="1"/>
    <col min="5893" max="5893" width="4.75" style="214" customWidth="1"/>
    <col min="5894" max="5894" width="16.375" style="214" customWidth="1"/>
    <col min="5895" max="5895" width="18" style="214" customWidth="1"/>
    <col min="5896" max="5896" width="11.375" style="214" customWidth="1"/>
    <col min="5897" max="6144" width="9.125" style="214"/>
    <col min="6145" max="6146" width="3.75" style="214" customWidth="1"/>
    <col min="6147" max="6147" width="95.75" style="214" customWidth="1"/>
    <col min="6148" max="6148" width="11.375" style="214" bestFit="1" customWidth="1"/>
    <col min="6149" max="6149" width="4.75" style="214" customWidth="1"/>
    <col min="6150" max="6150" width="16.375" style="214" customWidth="1"/>
    <col min="6151" max="6151" width="18" style="214" customWidth="1"/>
    <col min="6152" max="6152" width="11.375" style="214" customWidth="1"/>
    <col min="6153" max="6400" width="9.125" style="214"/>
    <col min="6401" max="6402" width="3.75" style="214" customWidth="1"/>
    <col min="6403" max="6403" width="95.75" style="214" customWidth="1"/>
    <col min="6404" max="6404" width="11.375" style="214" bestFit="1" customWidth="1"/>
    <col min="6405" max="6405" width="4.75" style="214" customWidth="1"/>
    <col min="6406" max="6406" width="16.375" style="214" customWidth="1"/>
    <col min="6407" max="6407" width="18" style="214" customWidth="1"/>
    <col min="6408" max="6408" width="11.375" style="214" customWidth="1"/>
    <col min="6409" max="6656" width="9.125" style="214"/>
    <col min="6657" max="6658" width="3.75" style="214" customWidth="1"/>
    <col min="6659" max="6659" width="95.75" style="214" customWidth="1"/>
    <col min="6660" max="6660" width="11.375" style="214" bestFit="1" customWidth="1"/>
    <col min="6661" max="6661" width="4.75" style="214" customWidth="1"/>
    <col min="6662" max="6662" width="16.375" style="214" customWidth="1"/>
    <col min="6663" max="6663" width="18" style="214" customWidth="1"/>
    <col min="6664" max="6664" width="11.375" style="214" customWidth="1"/>
    <col min="6665" max="6912" width="9.125" style="214"/>
    <col min="6913" max="6914" width="3.75" style="214" customWidth="1"/>
    <col min="6915" max="6915" width="95.75" style="214" customWidth="1"/>
    <col min="6916" max="6916" width="11.375" style="214" bestFit="1" customWidth="1"/>
    <col min="6917" max="6917" width="4.75" style="214" customWidth="1"/>
    <col min="6918" max="6918" width="16.375" style="214" customWidth="1"/>
    <col min="6919" max="6919" width="18" style="214" customWidth="1"/>
    <col min="6920" max="6920" width="11.375" style="214" customWidth="1"/>
    <col min="6921" max="7168" width="9.125" style="214"/>
    <col min="7169" max="7170" width="3.75" style="214" customWidth="1"/>
    <col min="7171" max="7171" width="95.75" style="214" customWidth="1"/>
    <col min="7172" max="7172" width="11.375" style="214" bestFit="1" customWidth="1"/>
    <col min="7173" max="7173" width="4.75" style="214" customWidth="1"/>
    <col min="7174" max="7174" width="16.375" style="214" customWidth="1"/>
    <col min="7175" max="7175" width="18" style="214" customWidth="1"/>
    <col min="7176" max="7176" width="11.375" style="214" customWidth="1"/>
    <col min="7177" max="7424" width="9.125" style="214"/>
    <col min="7425" max="7426" width="3.75" style="214" customWidth="1"/>
    <col min="7427" max="7427" width="95.75" style="214" customWidth="1"/>
    <col min="7428" max="7428" width="11.375" style="214" bestFit="1" customWidth="1"/>
    <col min="7429" max="7429" width="4.75" style="214" customWidth="1"/>
    <col min="7430" max="7430" width="16.375" style="214" customWidth="1"/>
    <col min="7431" max="7431" width="18" style="214" customWidth="1"/>
    <col min="7432" max="7432" width="11.375" style="214" customWidth="1"/>
    <col min="7433" max="7680" width="9.125" style="214"/>
    <col min="7681" max="7682" width="3.75" style="214" customWidth="1"/>
    <col min="7683" max="7683" width="95.75" style="214" customWidth="1"/>
    <col min="7684" max="7684" width="11.375" style="214" bestFit="1" customWidth="1"/>
    <col min="7685" max="7685" width="4.75" style="214" customWidth="1"/>
    <col min="7686" max="7686" width="16.375" style="214" customWidth="1"/>
    <col min="7687" max="7687" width="18" style="214" customWidth="1"/>
    <col min="7688" max="7688" width="11.375" style="214" customWidth="1"/>
    <col min="7689" max="7936" width="9.125" style="214"/>
    <col min="7937" max="7938" width="3.75" style="214" customWidth="1"/>
    <col min="7939" max="7939" width="95.75" style="214" customWidth="1"/>
    <col min="7940" max="7940" width="11.375" style="214" bestFit="1" customWidth="1"/>
    <col min="7941" max="7941" width="4.75" style="214" customWidth="1"/>
    <col min="7942" max="7942" width="16.375" style="214" customWidth="1"/>
    <col min="7943" max="7943" width="18" style="214" customWidth="1"/>
    <col min="7944" max="7944" width="11.375" style="214" customWidth="1"/>
    <col min="7945" max="8192" width="9.125" style="214"/>
    <col min="8193" max="8194" width="3.75" style="214" customWidth="1"/>
    <col min="8195" max="8195" width="95.75" style="214" customWidth="1"/>
    <col min="8196" max="8196" width="11.375" style="214" bestFit="1" customWidth="1"/>
    <col min="8197" max="8197" width="4.75" style="214" customWidth="1"/>
    <col min="8198" max="8198" width="16.375" style="214" customWidth="1"/>
    <col min="8199" max="8199" width="18" style="214" customWidth="1"/>
    <col min="8200" max="8200" width="11.375" style="214" customWidth="1"/>
    <col min="8201" max="8448" width="9.125" style="214"/>
    <col min="8449" max="8450" width="3.75" style="214" customWidth="1"/>
    <col min="8451" max="8451" width="95.75" style="214" customWidth="1"/>
    <col min="8452" max="8452" width="11.375" style="214" bestFit="1" customWidth="1"/>
    <col min="8453" max="8453" width="4.75" style="214" customWidth="1"/>
    <col min="8454" max="8454" width="16.375" style="214" customWidth="1"/>
    <col min="8455" max="8455" width="18" style="214" customWidth="1"/>
    <col min="8456" max="8456" width="11.375" style="214" customWidth="1"/>
    <col min="8457" max="8704" width="9.125" style="214"/>
    <col min="8705" max="8706" width="3.75" style="214" customWidth="1"/>
    <col min="8707" max="8707" width="95.75" style="214" customWidth="1"/>
    <col min="8708" max="8708" width="11.375" style="214" bestFit="1" customWidth="1"/>
    <col min="8709" max="8709" width="4.75" style="214" customWidth="1"/>
    <col min="8710" max="8710" width="16.375" style="214" customWidth="1"/>
    <col min="8711" max="8711" width="18" style="214" customWidth="1"/>
    <col min="8712" max="8712" width="11.375" style="214" customWidth="1"/>
    <col min="8713" max="8960" width="9.125" style="214"/>
    <col min="8961" max="8962" width="3.75" style="214" customWidth="1"/>
    <col min="8963" max="8963" width="95.75" style="214" customWidth="1"/>
    <col min="8964" max="8964" width="11.375" style="214" bestFit="1" customWidth="1"/>
    <col min="8965" max="8965" width="4.75" style="214" customWidth="1"/>
    <col min="8966" max="8966" width="16.375" style="214" customWidth="1"/>
    <col min="8967" max="8967" width="18" style="214" customWidth="1"/>
    <col min="8968" max="8968" width="11.375" style="214" customWidth="1"/>
    <col min="8969" max="9216" width="9.125" style="214"/>
    <col min="9217" max="9218" width="3.75" style="214" customWidth="1"/>
    <col min="9219" max="9219" width="95.75" style="214" customWidth="1"/>
    <col min="9220" max="9220" width="11.375" style="214" bestFit="1" customWidth="1"/>
    <col min="9221" max="9221" width="4.75" style="214" customWidth="1"/>
    <col min="9222" max="9222" width="16.375" style="214" customWidth="1"/>
    <col min="9223" max="9223" width="18" style="214" customWidth="1"/>
    <col min="9224" max="9224" width="11.375" style="214" customWidth="1"/>
    <col min="9225" max="9472" width="9.125" style="214"/>
    <col min="9473" max="9474" width="3.75" style="214" customWidth="1"/>
    <col min="9475" max="9475" width="95.75" style="214" customWidth="1"/>
    <col min="9476" max="9476" width="11.375" style="214" bestFit="1" customWidth="1"/>
    <col min="9477" max="9477" width="4.75" style="214" customWidth="1"/>
    <col min="9478" max="9478" width="16.375" style="214" customWidth="1"/>
    <col min="9479" max="9479" width="18" style="214" customWidth="1"/>
    <col min="9480" max="9480" width="11.375" style="214" customWidth="1"/>
    <col min="9481" max="9728" width="9.125" style="214"/>
    <col min="9729" max="9730" width="3.75" style="214" customWidth="1"/>
    <col min="9731" max="9731" width="95.75" style="214" customWidth="1"/>
    <col min="9732" max="9732" width="11.375" style="214" bestFit="1" customWidth="1"/>
    <col min="9733" max="9733" width="4.75" style="214" customWidth="1"/>
    <col min="9734" max="9734" width="16.375" style="214" customWidth="1"/>
    <col min="9735" max="9735" width="18" style="214" customWidth="1"/>
    <col min="9736" max="9736" width="11.375" style="214" customWidth="1"/>
    <col min="9737" max="9984" width="9.125" style="214"/>
    <col min="9985" max="9986" width="3.75" style="214" customWidth="1"/>
    <col min="9987" max="9987" width="95.75" style="214" customWidth="1"/>
    <col min="9988" max="9988" width="11.375" style="214" bestFit="1" customWidth="1"/>
    <col min="9989" max="9989" width="4.75" style="214" customWidth="1"/>
    <col min="9990" max="9990" width="16.375" style="214" customWidth="1"/>
    <col min="9991" max="9991" width="18" style="214" customWidth="1"/>
    <col min="9992" max="9992" width="11.375" style="214" customWidth="1"/>
    <col min="9993" max="10240" width="9.125" style="214"/>
    <col min="10241" max="10242" width="3.75" style="214" customWidth="1"/>
    <col min="10243" max="10243" width="95.75" style="214" customWidth="1"/>
    <col min="10244" max="10244" width="11.375" style="214" bestFit="1" customWidth="1"/>
    <col min="10245" max="10245" width="4.75" style="214" customWidth="1"/>
    <col min="10246" max="10246" width="16.375" style="214" customWidth="1"/>
    <col min="10247" max="10247" width="18" style="214" customWidth="1"/>
    <col min="10248" max="10248" width="11.375" style="214" customWidth="1"/>
    <col min="10249" max="10496" width="9.125" style="214"/>
    <col min="10497" max="10498" width="3.75" style="214" customWidth="1"/>
    <col min="10499" max="10499" width="95.75" style="214" customWidth="1"/>
    <col min="10500" max="10500" width="11.375" style="214" bestFit="1" customWidth="1"/>
    <col min="10501" max="10501" width="4.75" style="214" customWidth="1"/>
    <col min="10502" max="10502" width="16.375" style="214" customWidth="1"/>
    <col min="10503" max="10503" width="18" style="214" customWidth="1"/>
    <col min="10504" max="10504" width="11.375" style="214" customWidth="1"/>
    <col min="10505" max="10752" width="9.125" style="214"/>
    <col min="10753" max="10754" width="3.75" style="214" customWidth="1"/>
    <col min="10755" max="10755" width="95.75" style="214" customWidth="1"/>
    <col min="10756" max="10756" width="11.375" style="214" bestFit="1" customWidth="1"/>
    <col min="10757" max="10757" width="4.75" style="214" customWidth="1"/>
    <col min="10758" max="10758" width="16.375" style="214" customWidth="1"/>
    <col min="10759" max="10759" width="18" style="214" customWidth="1"/>
    <col min="10760" max="10760" width="11.375" style="214" customWidth="1"/>
    <col min="10761" max="11008" width="9.125" style="214"/>
    <col min="11009" max="11010" width="3.75" style="214" customWidth="1"/>
    <col min="11011" max="11011" width="95.75" style="214" customWidth="1"/>
    <col min="11012" max="11012" width="11.375" style="214" bestFit="1" customWidth="1"/>
    <col min="11013" max="11013" width="4.75" style="214" customWidth="1"/>
    <col min="11014" max="11014" width="16.375" style="214" customWidth="1"/>
    <col min="11015" max="11015" width="18" style="214" customWidth="1"/>
    <col min="11016" max="11016" width="11.375" style="214" customWidth="1"/>
    <col min="11017" max="11264" width="9.125" style="214"/>
    <col min="11265" max="11266" width="3.75" style="214" customWidth="1"/>
    <col min="11267" max="11267" width="95.75" style="214" customWidth="1"/>
    <col min="11268" max="11268" width="11.375" style="214" bestFit="1" customWidth="1"/>
    <col min="11269" max="11269" width="4.75" style="214" customWidth="1"/>
    <col min="11270" max="11270" width="16.375" style="214" customWidth="1"/>
    <col min="11271" max="11271" width="18" style="214" customWidth="1"/>
    <col min="11272" max="11272" width="11.375" style="214" customWidth="1"/>
    <col min="11273" max="11520" width="9.125" style="214"/>
    <col min="11521" max="11522" width="3.75" style="214" customWidth="1"/>
    <col min="11523" max="11523" width="95.75" style="214" customWidth="1"/>
    <col min="11524" max="11524" width="11.375" style="214" bestFit="1" customWidth="1"/>
    <col min="11525" max="11525" width="4.75" style="214" customWidth="1"/>
    <col min="11526" max="11526" width="16.375" style="214" customWidth="1"/>
    <col min="11527" max="11527" width="18" style="214" customWidth="1"/>
    <col min="11528" max="11528" width="11.375" style="214" customWidth="1"/>
    <col min="11529" max="11776" width="9.125" style="214"/>
    <col min="11777" max="11778" width="3.75" style="214" customWidth="1"/>
    <col min="11779" max="11779" width="95.75" style="214" customWidth="1"/>
    <col min="11780" max="11780" width="11.375" style="214" bestFit="1" customWidth="1"/>
    <col min="11781" max="11781" width="4.75" style="214" customWidth="1"/>
    <col min="11782" max="11782" width="16.375" style="214" customWidth="1"/>
    <col min="11783" max="11783" width="18" style="214" customWidth="1"/>
    <col min="11784" max="11784" width="11.375" style="214" customWidth="1"/>
    <col min="11785" max="12032" width="9.125" style="214"/>
    <col min="12033" max="12034" width="3.75" style="214" customWidth="1"/>
    <col min="12035" max="12035" width="95.75" style="214" customWidth="1"/>
    <col min="12036" max="12036" width="11.375" style="214" bestFit="1" customWidth="1"/>
    <col min="12037" max="12037" width="4.75" style="214" customWidth="1"/>
    <col min="12038" max="12038" width="16.375" style="214" customWidth="1"/>
    <col min="12039" max="12039" width="18" style="214" customWidth="1"/>
    <col min="12040" max="12040" width="11.375" style="214" customWidth="1"/>
    <col min="12041" max="12288" width="9.125" style="214"/>
    <col min="12289" max="12290" width="3.75" style="214" customWidth="1"/>
    <col min="12291" max="12291" width="95.75" style="214" customWidth="1"/>
    <col min="12292" max="12292" width="11.375" style="214" bestFit="1" customWidth="1"/>
    <col min="12293" max="12293" width="4.75" style="214" customWidth="1"/>
    <col min="12294" max="12294" width="16.375" style="214" customWidth="1"/>
    <col min="12295" max="12295" width="18" style="214" customWidth="1"/>
    <col min="12296" max="12296" width="11.375" style="214" customWidth="1"/>
    <col min="12297" max="12544" width="9.125" style="214"/>
    <col min="12545" max="12546" width="3.75" style="214" customWidth="1"/>
    <col min="12547" max="12547" width="95.75" style="214" customWidth="1"/>
    <col min="12548" max="12548" width="11.375" style="214" bestFit="1" customWidth="1"/>
    <col min="12549" max="12549" width="4.75" style="214" customWidth="1"/>
    <col min="12550" max="12550" width="16.375" style="214" customWidth="1"/>
    <col min="12551" max="12551" width="18" style="214" customWidth="1"/>
    <col min="12552" max="12552" width="11.375" style="214" customWidth="1"/>
    <col min="12553" max="12800" width="9.125" style="214"/>
    <col min="12801" max="12802" width="3.75" style="214" customWidth="1"/>
    <col min="12803" max="12803" width="95.75" style="214" customWidth="1"/>
    <col min="12804" max="12804" width="11.375" style="214" bestFit="1" customWidth="1"/>
    <col min="12805" max="12805" width="4.75" style="214" customWidth="1"/>
    <col min="12806" max="12806" width="16.375" style="214" customWidth="1"/>
    <col min="12807" max="12807" width="18" style="214" customWidth="1"/>
    <col min="12808" max="12808" width="11.375" style="214" customWidth="1"/>
    <col min="12809" max="13056" width="9.125" style="214"/>
    <col min="13057" max="13058" width="3.75" style="214" customWidth="1"/>
    <col min="13059" max="13059" width="95.75" style="214" customWidth="1"/>
    <col min="13060" max="13060" width="11.375" style="214" bestFit="1" customWidth="1"/>
    <col min="13061" max="13061" width="4.75" style="214" customWidth="1"/>
    <col min="13062" max="13062" width="16.375" style="214" customWidth="1"/>
    <col min="13063" max="13063" width="18" style="214" customWidth="1"/>
    <col min="13064" max="13064" width="11.375" style="214" customWidth="1"/>
    <col min="13065" max="13312" width="9.125" style="214"/>
    <col min="13313" max="13314" width="3.75" style="214" customWidth="1"/>
    <col min="13315" max="13315" width="95.75" style="214" customWidth="1"/>
    <col min="13316" max="13316" width="11.375" style="214" bestFit="1" customWidth="1"/>
    <col min="13317" max="13317" width="4.75" style="214" customWidth="1"/>
    <col min="13318" max="13318" width="16.375" style="214" customWidth="1"/>
    <col min="13319" max="13319" width="18" style="214" customWidth="1"/>
    <col min="13320" max="13320" width="11.375" style="214" customWidth="1"/>
    <col min="13321" max="13568" width="9.125" style="214"/>
    <col min="13569" max="13570" width="3.75" style="214" customWidth="1"/>
    <col min="13571" max="13571" width="95.75" style="214" customWidth="1"/>
    <col min="13572" max="13572" width="11.375" style="214" bestFit="1" customWidth="1"/>
    <col min="13573" max="13573" width="4.75" style="214" customWidth="1"/>
    <col min="13574" max="13574" width="16.375" style="214" customWidth="1"/>
    <col min="13575" max="13575" width="18" style="214" customWidth="1"/>
    <col min="13576" max="13576" width="11.375" style="214" customWidth="1"/>
    <col min="13577" max="13824" width="9.125" style="214"/>
    <col min="13825" max="13826" width="3.75" style="214" customWidth="1"/>
    <col min="13827" max="13827" width="95.75" style="214" customWidth="1"/>
    <col min="13828" max="13828" width="11.375" style="214" bestFit="1" customWidth="1"/>
    <col min="13829" max="13829" width="4.75" style="214" customWidth="1"/>
    <col min="13830" max="13830" width="16.375" style="214" customWidth="1"/>
    <col min="13831" max="13831" width="18" style="214" customWidth="1"/>
    <col min="13832" max="13832" width="11.375" style="214" customWidth="1"/>
    <col min="13833" max="14080" width="9.125" style="214"/>
    <col min="14081" max="14082" width="3.75" style="214" customWidth="1"/>
    <col min="14083" max="14083" width="95.75" style="214" customWidth="1"/>
    <col min="14084" max="14084" width="11.375" style="214" bestFit="1" customWidth="1"/>
    <col min="14085" max="14085" width="4.75" style="214" customWidth="1"/>
    <col min="14086" max="14086" width="16.375" style="214" customWidth="1"/>
    <col min="14087" max="14087" width="18" style="214" customWidth="1"/>
    <col min="14088" max="14088" width="11.375" style="214" customWidth="1"/>
    <col min="14089" max="14336" width="9.125" style="214"/>
    <col min="14337" max="14338" width="3.75" style="214" customWidth="1"/>
    <col min="14339" max="14339" width="95.75" style="214" customWidth="1"/>
    <col min="14340" max="14340" width="11.375" style="214" bestFit="1" customWidth="1"/>
    <col min="14341" max="14341" width="4.75" style="214" customWidth="1"/>
    <col min="14342" max="14342" width="16.375" style="214" customWidth="1"/>
    <col min="14343" max="14343" width="18" style="214" customWidth="1"/>
    <col min="14344" max="14344" width="11.375" style="214" customWidth="1"/>
    <col min="14345" max="14592" width="9.125" style="214"/>
    <col min="14593" max="14594" width="3.75" style="214" customWidth="1"/>
    <col min="14595" max="14595" width="95.75" style="214" customWidth="1"/>
    <col min="14596" max="14596" width="11.375" style="214" bestFit="1" customWidth="1"/>
    <col min="14597" max="14597" width="4.75" style="214" customWidth="1"/>
    <col min="14598" max="14598" width="16.375" style="214" customWidth="1"/>
    <col min="14599" max="14599" width="18" style="214" customWidth="1"/>
    <col min="14600" max="14600" width="11.375" style="214" customWidth="1"/>
    <col min="14601" max="14848" width="9.125" style="214"/>
    <col min="14849" max="14850" width="3.75" style="214" customWidth="1"/>
    <col min="14851" max="14851" width="95.75" style="214" customWidth="1"/>
    <col min="14852" max="14852" width="11.375" style="214" bestFit="1" customWidth="1"/>
    <col min="14853" max="14853" width="4.75" style="214" customWidth="1"/>
    <col min="14854" max="14854" width="16.375" style="214" customWidth="1"/>
    <col min="14855" max="14855" width="18" style="214" customWidth="1"/>
    <col min="14856" max="14856" width="11.375" style="214" customWidth="1"/>
    <col min="14857" max="15104" width="9.125" style="214"/>
    <col min="15105" max="15106" width="3.75" style="214" customWidth="1"/>
    <col min="15107" max="15107" width="95.75" style="214" customWidth="1"/>
    <col min="15108" max="15108" width="11.375" style="214" bestFit="1" customWidth="1"/>
    <col min="15109" max="15109" width="4.75" style="214" customWidth="1"/>
    <col min="15110" max="15110" width="16.375" style="214" customWidth="1"/>
    <col min="15111" max="15111" width="18" style="214" customWidth="1"/>
    <col min="15112" max="15112" width="11.375" style="214" customWidth="1"/>
    <col min="15113" max="15360" width="9.125" style="214"/>
    <col min="15361" max="15362" width="3.75" style="214" customWidth="1"/>
    <col min="15363" max="15363" width="95.75" style="214" customWidth="1"/>
    <col min="15364" max="15364" width="11.375" style="214" bestFit="1" customWidth="1"/>
    <col min="15365" max="15365" width="4.75" style="214" customWidth="1"/>
    <col min="15366" max="15366" width="16.375" style="214" customWidth="1"/>
    <col min="15367" max="15367" width="18" style="214" customWidth="1"/>
    <col min="15368" max="15368" width="11.375" style="214" customWidth="1"/>
    <col min="15369" max="15616" width="9.125" style="214"/>
    <col min="15617" max="15618" width="3.75" style="214" customWidth="1"/>
    <col min="15619" max="15619" width="95.75" style="214" customWidth="1"/>
    <col min="15620" max="15620" width="11.375" style="214" bestFit="1" customWidth="1"/>
    <col min="15621" max="15621" width="4.75" style="214" customWidth="1"/>
    <col min="15622" max="15622" width="16.375" style="214" customWidth="1"/>
    <col min="15623" max="15623" width="18" style="214" customWidth="1"/>
    <col min="15624" max="15624" width="11.375" style="214" customWidth="1"/>
    <col min="15625" max="15872" width="9.125" style="214"/>
    <col min="15873" max="15874" width="3.75" style="214" customWidth="1"/>
    <col min="15875" max="15875" width="95.75" style="214" customWidth="1"/>
    <col min="15876" max="15876" width="11.375" style="214" bestFit="1" customWidth="1"/>
    <col min="15877" max="15877" width="4.75" style="214" customWidth="1"/>
    <col min="15878" max="15878" width="16.375" style="214" customWidth="1"/>
    <col min="15879" max="15879" width="18" style="214" customWidth="1"/>
    <col min="15880" max="15880" width="11.375" style="214" customWidth="1"/>
    <col min="15881" max="16128" width="9.125" style="214"/>
    <col min="16129" max="16130" width="3.75" style="214" customWidth="1"/>
    <col min="16131" max="16131" width="95.75" style="214" customWidth="1"/>
    <col min="16132" max="16132" width="11.375" style="214" bestFit="1" customWidth="1"/>
    <col min="16133" max="16133" width="4.75" style="214" customWidth="1"/>
    <col min="16134" max="16134" width="16.375" style="214" customWidth="1"/>
    <col min="16135" max="16135" width="18" style="214" customWidth="1"/>
    <col min="16136" max="16136" width="11.375" style="214" customWidth="1"/>
    <col min="16137" max="16384" width="9.125" style="214"/>
  </cols>
  <sheetData>
    <row r="1" spans="1:7" ht="21.25" customHeight="1" x14ac:dyDescent="0.2">
      <c r="A1" s="355" t="s">
        <v>256</v>
      </c>
      <c r="B1" s="356"/>
      <c r="C1" s="361" t="s">
        <v>257</v>
      </c>
      <c r="D1" s="361"/>
      <c r="E1" s="361"/>
      <c r="F1" s="361"/>
      <c r="G1" s="213"/>
    </row>
    <row r="2" spans="1:7" ht="41.45" customHeight="1" thickBot="1" x14ac:dyDescent="0.25">
      <c r="A2" s="357"/>
      <c r="B2" s="358"/>
      <c r="C2" s="393" t="s">
        <v>326</v>
      </c>
      <c r="D2" s="393"/>
      <c r="E2" s="393"/>
      <c r="F2" s="393"/>
      <c r="G2" s="394"/>
    </row>
    <row r="3" spans="1:7" ht="20.25" customHeight="1" thickBot="1" x14ac:dyDescent="0.25">
      <c r="A3" s="359"/>
      <c r="B3" s="360"/>
      <c r="C3" s="362" t="s">
        <v>242</v>
      </c>
      <c r="D3" s="362"/>
      <c r="E3" s="362"/>
      <c r="F3" s="362"/>
      <c r="G3" s="363"/>
    </row>
    <row r="4" spans="1:7" ht="20.25" customHeight="1" thickBot="1" x14ac:dyDescent="0.25">
      <c r="A4" s="359"/>
      <c r="B4" s="360"/>
      <c r="C4" s="364" t="s">
        <v>244</v>
      </c>
      <c r="D4" s="364"/>
      <c r="E4" s="364"/>
      <c r="F4" s="364"/>
      <c r="G4" s="215" t="s">
        <v>258</v>
      </c>
    </row>
    <row r="5" spans="1:7" ht="27" customHeight="1" thickBot="1" x14ac:dyDescent="0.25">
      <c r="A5" s="359"/>
      <c r="B5" s="360"/>
      <c r="C5" s="216" t="s">
        <v>259</v>
      </c>
      <c r="D5" s="217" t="s">
        <v>260</v>
      </c>
      <c r="E5" s="218" t="s">
        <v>82</v>
      </c>
      <c r="F5" s="219" t="s">
        <v>261</v>
      </c>
      <c r="G5" s="220" t="s">
        <v>262</v>
      </c>
    </row>
    <row r="6" spans="1:7" ht="18" customHeight="1" thickBot="1" x14ac:dyDescent="0.25">
      <c r="A6" s="221" t="s">
        <v>263</v>
      </c>
      <c r="B6" s="222"/>
      <c r="C6" s="353" t="s">
        <v>264</v>
      </c>
      <c r="D6" s="353"/>
      <c r="E6" s="353"/>
      <c r="F6" s="353"/>
      <c r="G6" s="354"/>
    </row>
    <row r="7" spans="1:7" ht="21.9" customHeight="1" x14ac:dyDescent="0.2">
      <c r="A7" s="368"/>
      <c r="B7" s="223"/>
      <c r="C7" s="369" t="s">
        <v>265</v>
      </c>
      <c r="D7" s="369"/>
      <c r="E7" s="369"/>
      <c r="F7" s="369"/>
      <c r="G7" s="370"/>
    </row>
    <row r="8" spans="1:7" ht="18" customHeight="1" x14ac:dyDescent="0.2">
      <c r="A8" s="368"/>
      <c r="B8" s="224">
        <v>1</v>
      </c>
      <c r="C8" s="225" t="s">
        <v>266</v>
      </c>
      <c r="D8" s="226">
        <v>4</v>
      </c>
      <c r="E8" s="226" t="s">
        <v>206</v>
      </c>
      <c r="F8" s="395"/>
      <c r="G8" s="227">
        <f>D8*F8</f>
        <v>0</v>
      </c>
    </row>
    <row r="9" spans="1:7" ht="18" customHeight="1" x14ac:dyDescent="0.2">
      <c r="A9" s="368"/>
      <c r="B9" s="224">
        <v>2</v>
      </c>
      <c r="C9" s="225" t="s">
        <v>267</v>
      </c>
      <c r="D9" s="226">
        <v>16</v>
      </c>
      <c r="E9" s="226" t="s">
        <v>206</v>
      </c>
      <c r="F9" s="395"/>
      <c r="G9" s="227">
        <f>D9*F9</f>
        <v>0</v>
      </c>
    </row>
    <row r="10" spans="1:7" ht="18" customHeight="1" x14ac:dyDescent="0.2">
      <c r="A10" s="368"/>
      <c r="B10" s="224">
        <v>3</v>
      </c>
      <c r="C10" s="225" t="s">
        <v>268</v>
      </c>
      <c r="D10" s="226">
        <v>16</v>
      </c>
      <c r="E10" s="226" t="s">
        <v>206</v>
      </c>
      <c r="F10" s="395"/>
      <c r="G10" s="227">
        <f>D10*F10</f>
        <v>0</v>
      </c>
    </row>
    <row r="11" spans="1:7" ht="30.1" customHeight="1" thickBot="1" x14ac:dyDescent="0.25">
      <c r="A11" s="368"/>
      <c r="B11" s="228">
        <v>4</v>
      </c>
      <c r="C11" s="225" t="s">
        <v>269</v>
      </c>
      <c r="D11" s="229">
        <v>8</v>
      </c>
      <c r="E11" s="230" t="s">
        <v>206</v>
      </c>
      <c r="F11" s="395"/>
      <c r="G11" s="231">
        <f>D11*F11</f>
        <v>0</v>
      </c>
    </row>
    <row r="12" spans="1:7" ht="18" customHeight="1" thickBot="1" x14ac:dyDescent="0.25">
      <c r="A12" s="232"/>
      <c r="B12" s="222"/>
      <c r="C12" s="371" t="s">
        <v>270</v>
      </c>
      <c r="D12" s="371"/>
      <c r="E12" s="371"/>
      <c r="F12" s="372"/>
      <c r="G12" s="233">
        <f>SUM(G8:G11)</f>
        <v>0</v>
      </c>
    </row>
    <row r="13" spans="1:7" ht="18" customHeight="1" thickBot="1" x14ac:dyDescent="0.25">
      <c r="A13" s="365"/>
      <c r="B13" s="366"/>
      <c r="C13" s="366"/>
      <c r="D13" s="366"/>
      <c r="E13" s="366"/>
      <c r="F13" s="366"/>
      <c r="G13" s="367"/>
    </row>
    <row r="14" spans="1:7" ht="18" customHeight="1" thickBot="1" x14ac:dyDescent="0.25">
      <c r="A14" s="234" t="s">
        <v>271</v>
      </c>
      <c r="B14" s="222"/>
      <c r="C14" s="353" t="s">
        <v>272</v>
      </c>
      <c r="D14" s="353"/>
      <c r="E14" s="353"/>
      <c r="F14" s="353"/>
      <c r="G14" s="354"/>
    </row>
    <row r="15" spans="1:7" ht="18" customHeight="1" x14ac:dyDescent="0.2">
      <c r="A15" s="373"/>
      <c r="B15" s="224">
        <v>1</v>
      </c>
      <c r="C15" s="225" t="s">
        <v>273</v>
      </c>
      <c r="D15" s="226">
        <v>4</v>
      </c>
      <c r="E15" s="226" t="s">
        <v>206</v>
      </c>
      <c r="F15" s="395"/>
      <c r="G15" s="227">
        <f t="shared" ref="G15:G22" si="0">D15*F15</f>
        <v>0</v>
      </c>
    </row>
    <row r="16" spans="1:7" ht="18" customHeight="1" x14ac:dyDescent="0.2">
      <c r="A16" s="374"/>
      <c r="B16" s="224">
        <v>2</v>
      </c>
      <c r="C16" s="225" t="s">
        <v>274</v>
      </c>
      <c r="D16" s="226">
        <v>1</v>
      </c>
      <c r="E16" s="226" t="s">
        <v>206</v>
      </c>
      <c r="F16" s="395"/>
      <c r="G16" s="227">
        <f t="shared" si="0"/>
        <v>0</v>
      </c>
    </row>
    <row r="17" spans="1:7" ht="18" customHeight="1" x14ac:dyDescent="0.2">
      <c r="A17" s="374"/>
      <c r="B17" s="224">
        <v>3</v>
      </c>
      <c r="C17" s="225" t="s">
        <v>275</v>
      </c>
      <c r="D17" s="226">
        <v>4</v>
      </c>
      <c r="E17" s="226" t="s">
        <v>206</v>
      </c>
      <c r="F17" s="395"/>
      <c r="G17" s="227">
        <f t="shared" si="0"/>
        <v>0</v>
      </c>
    </row>
    <row r="18" spans="1:7" ht="18" customHeight="1" x14ac:dyDescent="0.2">
      <c r="A18" s="374"/>
      <c r="B18" s="224">
        <v>4</v>
      </c>
      <c r="C18" s="225" t="s">
        <v>276</v>
      </c>
      <c r="D18" s="226">
        <v>1</v>
      </c>
      <c r="E18" s="226" t="s">
        <v>206</v>
      </c>
      <c r="F18" s="395"/>
      <c r="G18" s="227">
        <f t="shared" si="0"/>
        <v>0</v>
      </c>
    </row>
    <row r="19" spans="1:7" ht="18" customHeight="1" x14ac:dyDescent="0.2">
      <c r="A19" s="374"/>
      <c r="B19" s="224">
        <v>5</v>
      </c>
      <c r="C19" s="225" t="s">
        <v>277</v>
      </c>
      <c r="D19" s="226">
        <v>1</v>
      </c>
      <c r="E19" s="226" t="s">
        <v>206</v>
      </c>
      <c r="F19" s="395"/>
      <c r="G19" s="227">
        <f t="shared" si="0"/>
        <v>0</v>
      </c>
    </row>
    <row r="20" spans="1:7" ht="18" customHeight="1" x14ac:dyDescent="0.2">
      <c r="A20" s="374"/>
      <c r="B20" s="224">
        <v>6</v>
      </c>
      <c r="C20" s="225" t="s">
        <v>278</v>
      </c>
      <c r="D20" s="226">
        <v>4</v>
      </c>
      <c r="E20" s="226" t="s">
        <v>206</v>
      </c>
      <c r="F20" s="395"/>
      <c r="G20" s="227">
        <f t="shared" si="0"/>
        <v>0</v>
      </c>
    </row>
    <row r="21" spans="1:7" ht="18" customHeight="1" x14ac:dyDescent="0.2">
      <c r="A21" s="374"/>
      <c r="B21" s="224">
        <v>7</v>
      </c>
      <c r="C21" s="225" t="s">
        <v>279</v>
      </c>
      <c r="D21" s="226">
        <v>1</v>
      </c>
      <c r="E21" s="226" t="s">
        <v>206</v>
      </c>
      <c r="F21" s="395"/>
      <c r="G21" s="227">
        <f t="shared" si="0"/>
        <v>0</v>
      </c>
    </row>
    <row r="22" spans="1:7" ht="18" customHeight="1" thickBot="1" x14ac:dyDescent="0.25">
      <c r="A22" s="375"/>
      <c r="B22" s="224">
        <v>8</v>
      </c>
      <c r="C22" s="225" t="s">
        <v>280</v>
      </c>
      <c r="D22" s="235">
        <v>8</v>
      </c>
      <c r="E22" s="226" t="s">
        <v>206</v>
      </c>
      <c r="F22" s="395"/>
      <c r="G22" s="236">
        <f t="shared" si="0"/>
        <v>0</v>
      </c>
    </row>
    <row r="23" spans="1:7" ht="18" customHeight="1" thickBot="1" x14ac:dyDescent="0.25">
      <c r="A23" s="237"/>
      <c r="B23" s="222"/>
      <c r="C23" s="371" t="s">
        <v>270</v>
      </c>
      <c r="D23" s="371"/>
      <c r="E23" s="371"/>
      <c r="F23" s="372"/>
      <c r="G23" s="238">
        <f>SUM(G15:G22)</f>
        <v>0</v>
      </c>
    </row>
    <row r="24" spans="1:7" ht="18" customHeight="1" thickBot="1" x14ac:dyDescent="0.25">
      <c r="A24" s="376"/>
      <c r="B24" s="377"/>
      <c r="C24" s="377"/>
      <c r="D24" s="377"/>
      <c r="E24" s="377"/>
      <c r="F24" s="377"/>
      <c r="G24" s="378"/>
    </row>
    <row r="25" spans="1:7" ht="18" customHeight="1" thickBot="1" x14ac:dyDescent="0.25">
      <c r="A25" s="221" t="s">
        <v>281</v>
      </c>
      <c r="B25" s="222"/>
      <c r="C25" s="353" t="s">
        <v>282</v>
      </c>
      <c r="D25" s="353"/>
      <c r="E25" s="353"/>
      <c r="F25" s="353"/>
      <c r="G25" s="354"/>
    </row>
    <row r="26" spans="1:7" ht="18" customHeight="1" x14ac:dyDescent="0.2">
      <c r="A26" s="379"/>
      <c r="B26" s="224">
        <v>1</v>
      </c>
      <c r="C26" s="225" t="s">
        <v>283</v>
      </c>
      <c r="D26" s="239">
        <v>11</v>
      </c>
      <c r="E26" s="226" t="s">
        <v>206</v>
      </c>
      <c r="F26" s="395"/>
      <c r="G26" s="227">
        <f>D26*F26</f>
        <v>0</v>
      </c>
    </row>
    <row r="27" spans="1:7" ht="18" customHeight="1" thickBot="1" x14ac:dyDescent="0.25">
      <c r="A27" s="379"/>
      <c r="B27" s="224">
        <v>2</v>
      </c>
      <c r="C27" s="225" t="s">
        <v>284</v>
      </c>
      <c r="D27" s="240">
        <v>11</v>
      </c>
      <c r="E27" s="241" t="s">
        <v>206</v>
      </c>
      <c r="F27" s="395"/>
      <c r="G27" s="242">
        <f>D27*F27</f>
        <v>0</v>
      </c>
    </row>
    <row r="28" spans="1:7" ht="18" customHeight="1" thickBot="1" x14ac:dyDescent="0.25">
      <c r="A28" s="237"/>
      <c r="B28" s="222"/>
      <c r="C28" s="371" t="s">
        <v>270</v>
      </c>
      <c r="D28" s="371"/>
      <c r="E28" s="371"/>
      <c r="F28" s="372"/>
      <c r="G28" s="238">
        <f>SUM(G26:G27)</f>
        <v>0</v>
      </c>
    </row>
    <row r="29" spans="1:7" ht="18" customHeight="1" thickBot="1" x14ac:dyDescent="0.25">
      <c r="A29" s="365"/>
      <c r="B29" s="366"/>
      <c r="C29" s="366"/>
      <c r="D29" s="366"/>
      <c r="E29" s="366"/>
      <c r="F29" s="366"/>
      <c r="G29" s="367"/>
    </row>
    <row r="30" spans="1:7" ht="18" customHeight="1" thickBot="1" x14ac:dyDescent="0.25">
      <c r="A30" s="221" t="s">
        <v>285</v>
      </c>
      <c r="B30" s="222"/>
      <c r="C30" s="353" t="s">
        <v>286</v>
      </c>
      <c r="D30" s="353"/>
      <c r="E30" s="353"/>
      <c r="F30" s="353"/>
      <c r="G30" s="354"/>
    </row>
    <row r="31" spans="1:7" ht="21.9" customHeight="1" x14ac:dyDescent="0.2">
      <c r="A31" s="368"/>
      <c r="B31" s="223"/>
      <c r="C31" s="369" t="s">
        <v>287</v>
      </c>
      <c r="D31" s="369"/>
      <c r="E31" s="369"/>
      <c r="F31" s="369"/>
      <c r="G31" s="370"/>
    </row>
    <row r="32" spans="1:7" ht="18" customHeight="1" x14ac:dyDescent="0.2">
      <c r="A32" s="368"/>
      <c r="B32" s="224">
        <v>1</v>
      </c>
      <c r="C32" s="243" t="s">
        <v>288</v>
      </c>
      <c r="D32" s="244">
        <v>20</v>
      </c>
      <c r="E32" s="244" t="s">
        <v>206</v>
      </c>
      <c r="F32" s="395"/>
      <c r="G32" s="245">
        <f>D32*F32</f>
        <v>0</v>
      </c>
    </row>
    <row r="33" spans="1:7" ht="18" customHeight="1" x14ac:dyDescent="0.2">
      <c r="A33" s="368"/>
      <c r="B33" s="224">
        <v>2</v>
      </c>
      <c r="C33" s="243" t="s">
        <v>289</v>
      </c>
      <c r="D33" s="244">
        <v>5</v>
      </c>
      <c r="E33" s="244" t="s">
        <v>206</v>
      </c>
      <c r="F33" s="395"/>
      <c r="G33" s="245">
        <f>D33*F33</f>
        <v>0</v>
      </c>
    </row>
    <row r="34" spans="1:7" ht="18" customHeight="1" x14ac:dyDescent="0.2">
      <c r="A34" s="368"/>
      <c r="B34" s="224">
        <v>3</v>
      </c>
      <c r="C34" s="243" t="s">
        <v>290</v>
      </c>
      <c r="D34" s="244">
        <v>1</v>
      </c>
      <c r="E34" s="244" t="s">
        <v>206</v>
      </c>
      <c r="F34" s="395"/>
      <c r="G34" s="245">
        <f>D34*F34</f>
        <v>0</v>
      </c>
    </row>
    <row r="35" spans="1:7" ht="21.9" customHeight="1" x14ac:dyDescent="0.2">
      <c r="A35" s="368"/>
      <c r="B35" s="246"/>
      <c r="C35" s="380" t="s">
        <v>291</v>
      </c>
      <c r="D35" s="380"/>
      <c r="E35" s="380"/>
      <c r="F35" s="380"/>
      <c r="G35" s="381"/>
    </row>
    <row r="36" spans="1:7" ht="18" customHeight="1" x14ac:dyDescent="0.2">
      <c r="A36" s="368"/>
      <c r="B36" s="224">
        <v>4</v>
      </c>
      <c r="C36" s="243" t="s">
        <v>292</v>
      </c>
      <c r="D36" s="244">
        <v>12</v>
      </c>
      <c r="E36" s="244" t="s">
        <v>206</v>
      </c>
      <c r="F36" s="395"/>
      <c r="G36" s="247">
        <f>D36*F36</f>
        <v>0</v>
      </c>
    </row>
    <row r="37" spans="1:7" ht="21.9" customHeight="1" x14ac:dyDescent="0.2">
      <c r="A37" s="368"/>
      <c r="B37" s="246"/>
      <c r="C37" s="380" t="s">
        <v>293</v>
      </c>
      <c r="D37" s="380"/>
      <c r="E37" s="380"/>
      <c r="F37" s="380"/>
      <c r="G37" s="381"/>
    </row>
    <row r="38" spans="1:7" ht="18" customHeight="1" x14ac:dyDescent="0.2">
      <c r="A38" s="368"/>
      <c r="B38" s="224">
        <v>5</v>
      </c>
      <c r="C38" s="243" t="s">
        <v>294</v>
      </c>
      <c r="D38" s="244">
        <v>10</v>
      </c>
      <c r="E38" s="244" t="s">
        <v>126</v>
      </c>
      <c r="F38" s="395"/>
      <c r="G38" s="248">
        <f>D38*F38</f>
        <v>0</v>
      </c>
    </row>
    <row r="39" spans="1:7" ht="18" customHeight="1" x14ac:dyDescent="0.2">
      <c r="A39" s="368"/>
      <c r="B39" s="224">
        <v>6</v>
      </c>
      <c r="C39" s="243" t="s">
        <v>295</v>
      </c>
      <c r="D39" s="244">
        <v>32</v>
      </c>
      <c r="E39" s="244" t="s">
        <v>126</v>
      </c>
      <c r="F39" s="395"/>
      <c r="G39" s="248">
        <f>D39*F39</f>
        <v>0</v>
      </c>
    </row>
    <row r="40" spans="1:7" ht="21.9" customHeight="1" x14ac:dyDescent="0.2">
      <c r="A40" s="368"/>
      <c r="B40" s="249"/>
      <c r="C40" s="380" t="s">
        <v>296</v>
      </c>
      <c r="D40" s="380"/>
      <c r="E40" s="380"/>
      <c r="F40" s="380"/>
      <c r="G40" s="381"/>
    </row>
    <row r="41" spans="1:7" s="250" customFormat="1" ht="18" customHeight="1" x14ac:dyDescent="0.2">
      <c r="A41" s="368"/>
      <c r="B41" s="224">
        <v>7</v>
      </c>
      <c r="C41" s="243" t="s">
        <v>297</v>
      </c>
      <c r="D41" s="244">
        <v>80</v>
      </c>
      <c r="E41" s="244" t="s">
        <v>126</v>
      </c>
      <c r="F41" s="395"/>
      <c r="G41" s="245">
        <f>D41*F41</f>
        <v>0</v>
      </c>
    </row>
    <row r="42" spans="1:7" ht="18" customHeight="1" x14ac:dyDescent="0.2">
      <c r="A42" s="368"/>
      <c r="B42" s="224">
        <v>8</v>
      </c>
      <c r="C42" s="243" t="s">
        <v>298</v>
      </c>
      <c r="D42" s="244">
        <f>SUM(D41:D41)</f>
        <v>80</v>
      </c>
      <c r="E42" s="244" t="s">
        <v>126</v>
      </c>
      <c r="F42" s="395"/>
      <c r="G42" s="251">
        <f>D42*F42</f>
        <v>0</v>
      </c>
    </row>
    <row r="43" spans="1:7" ht="21.9" customHeight="1" x14ac:dyDescent="0.2">
      <c r="A43" s="368"/>
      <c r="C43" s="380" t="s">
        <v>299</v>
      </c>
      <c r="D43" s="380"/>
      <c r="E43" s="380"/>
      <c r="F43" s="380"/>
      <c r="G43" s="381"/>
    </row>
    <row r="44" spans="1:7" ht="18" customHeight="1" x14ac:dyDescent="0.2">
      <c r="A44" s="368"/>
      <c r="B44" s="253">
        <v>9</v>
      </c>
      <c r="C44" s="243" t="s">
        <v>300</v>
      </c>
      <c r="D44" s="244">
        <v>22</v>
      </c>
      <c r="E44" s="244" t="s">
        <v>206</v>
      </c>
      <c r="F44" s="395"/>
      <c r="G44" s="254">
        <f>D44*F44</f>
        <v>0</v>
      </c>
    </row>
    <row r="45" spans="1:7" ht="18" customHeight="1" thickBot="1" x14ac:dyDescent="0.25">
      <c r="A45" s="368"/>
      <c r="B45" s="253">
        <v>10</v>
      </c>
      <c r="C45" s="243" t="s">
        <v>301</v>
      </c>
      <c r="D45" s="244">
        <v>3</v>
      </c>
      <c r="E45" s="244" t="s">
        <v>206</v>
      </c>
      <c r="F45" s="395"/>
      <c r="G45" s="254">
        <f>D45*F45</f>
        <v>0</v>
      </c>
    </row>
    <row r="46" spans="1:7" ht="17.5" customHeight="1" thickBot="1" x14ac:dyDescent="0.25">
      <c r="A46" s="232"/>
      <c r="B46" s="222"/>
      <c r="C46" s="371" t="s">
        <v>270</v>
      </c>
      <c r="D46" s="371"/>
      <c r="E46" s="371"/>
      <c r="F46" s="372"/>
      <c r="G46" s="233">
        <f>SUM(G31:G45)</f>
        <v>0</v>
      </c>
    </row>
    <row r="47" spans="1:7" ht="18" customHeight="1" thickBot="1" x14ac:dyDescent="0.25">
      <c r="A47" s="365"/>
      <c r="B47" s="366"/>
      <c r="C47" s="366"/>
      <c r="D47" s="366"/>
      <c r="E47" s="366"/>
      <c r="F47" s="366"/>
      <c r="G47" s="367"/>
    </row>
    <row r="48" spans="1:7" ht="18" customHeight="1" thickBot="1" x14ac:dyDescent="0.25">
      <c r="A48" s="221" t="s">
        <v>302</v>
      </c>
      <c r="B48" s="222"/>
      <c r="C48" s="353" t="s">
        <v>303</v>
      </c>
      <c r="D48" s="353"/>
      <c r="E48" s="353"/>
      <c r="F48" s="353"/>
      <c r="G48" s="354"/>
    </row>
    <row r="49" spans="1:7" ht="21.9" customHeight="1" x14ac:dyDescent="0.2">
      <c r="A49" s="382"/>
      <c r="B49" s="246"/>
      <c r="C49" s="384" t="s">
        <v>304</v>
      </c>
      <c r="D49" s="384"/>
      <c r="E49" s="384"/>
      <c r="F49" s="384"/>
      <c r="G49" s="385"/>
    </row>
    <row r="50" spans="1:7" ht="18" customHeight="1" x14ac:dyDescent="0.2">
      <c r="A50" s="368"/>
      <c r="B50" s="224">
        <v>1</v>
      </c>
      <c r="C50" s="225" t="s">
        <v>305</v>
      </c>
      <c r="D50" s="226">
        <v>20</v>
      </c>
      <c r="E50" s="226" t="s">
        <v>126</v>
      </c>
      <c r="F50" s="395"/>
      <c r="G50" s="255">
        <f>D50*F50</f>
        <v>0</v>
      </c>
    </row>
    <row r="51" spans="1:7" ht="18" customHeight="1" x14ac:dyDescent="0.2">
      <c r="A51" s="368"/>
      <c r="B51" s="224">
        <v>2</v>
      </c>
      <c r="C51" s="225" t="s">
        <v>306</v>
      </c>
      <c r="D51" s="226">
        <v>2</v>
      </c>
      <c r="E51" s="226" t="s">
        <v>126</v>
      </c>
      <c r="F51" s="395"/>
      <c r="G51" s="255">
        <f>D51*F51</f>
        <v>0</v>
      </c>
    </row>
    <row r="52" spans="1:7" ht="21.9" customHeight="1" x14ac:dyDescent="0.2">
      <c r="A52" s="368"/>
      <c r="B52" s="246"/>
      <c r="C52" s="386" t="s">
        <v>307</v>
      </c>
      <c r="D52" s="386"/>
      <c r="E52" s="386"/>
      <c r="F52" s="386"/>
      <c r="G52" s="387"/>
    </row>
    <row r="53" spans="1:7" ht="18" customHeight="1" thickBot="1" x14ac:dyDescent="0.25">
      <c r="A53" s="383"/>
      <c r="B53" s="224">
        <v>3</v>
      </c>
      <c r="C53" s="256" t="s">
        <v>308</v>
      </c>
      <c r="D53" s="257">
        <v>270</v>
      </c>
      <c r="E53" s="257" t="s">
        <v>126</v>
      </c>
      <c r="F53" s="395"/>
      <c r="G53" s="255">
        <f>D53*F53</f>
        <v>0</v>
      </c>
    </row>
    <row r="54" spans="1:7" ht="18" customHeight="1" thickBot="1" x14ac:dyDescent="0.25">
      <c r="A54" s="232"/>
      <c r="B54" s="222"/>
      <c r="C54" s="371" t="s">
        <v>270</v>
      </c>
      <c r="D54" s="371"/>
      <c r="E54" s="371"/>
      <c r="F54" s="372"/>
      <c r="G54" s="233">
        <f>SUM(G50:G53)</f>
        <v>0</v>
      </c>
    </row>
    <row r="55" spans="1:7" ht="18" customHeight="1" thickBot="1" x14ac:dyDescent="0.25">
      <c r="A55" s="376"/>
      <c r="B55" s="377"/>
      <c r="C55" s="377"/>
      <c r="D55" s="377"/>
      <c r="E55" s="377"/>
      <c r="F55" s="377"/>
      <c r="G55" s="378"/>
    </row>
    <row r="56" spans="1:7" ht="18" customHeight="1" thickBot="1" x14ac:dyDescent="0.25">
      <c r="A56" s="221" t="s">
        <v>309</v>
      </c>
      <c r="B56" s="222"/>
      <c r="C56" s="353" t="s">
        <v>310</v>
      </c>
      <c r="D56" s="353"/>
      <c r="E56" s="353"/>
      <c r="F56" s="353"/>
      <c r="G56" s="354"/>
    </row>
    <row r="57" spans="1:7" ht="18" customHeight="1" x14ac:dyDescent="0.2">
      <c r="A57" s="368"/>
      <c r="B57" s="258">
        <v>1</v>
      </c>
      <c r="C57" s="225" t="s">
        <v>311</v>
      </c>
      <c r="D57" s="226">
        <f>D32+(2*D33)+(3*D34)</f>
        <v>33</v>
      </c>
      <c r="E57" s="226" t="s">
        <v>206</v>
      </c>
      <c r="F57" s="395"/>
      <c r="G57" s="259">
        <f t="shared" ref="G57:G64" si="1">D57*F57</f>
        <v>0</v>
      </c>
    </row>
    <row r="58" spans="1:7" s="262" customFormat="1" ht="18" customHeight="1" x14ac:dyDescent="0.2">
      <c r="A58" s="368"/>
      <c r="B58" s="258">
        <v>2</v>
      </c>
      <c r="C58" s="260" t="s">
        <v>312</v>
      </c>
      <c r="D58" s="226">
        <v>1</v>
      </c>
      <c r="E58" s="226" t="s">
        <v>206</v>
      </c>
      <c r="F58" s="395"/>
      <c r="G58" s="261">
        <f t="shared" si="1"/>
        <v>0</v>
      </c>
    </row>
    <row r="59" spans="1:7" ht="18" customHeight="1" x14ac:dyDescent="0.2">
      <c r="A59" s="368"/>
      <c r="B59" s="258">
        <v>3</v>
      </c>
      <c r="C59" s="243" t="s">
        <v>313</v>
      </c>
      <c r="D59" s="263">
        <v>4</v>
      </c>
      <c r="E59" s="239" t="s">
        <v>126</v>
      </c>
      <c r="F59" s="395"/>
      <c r="G59" s="264">
        <f>D59*F59</f>
        <v>0</v>
      </c>
    </row>
    <row r="60" spans="1:7" s="268" customFormat="1" ht="18" customHeight="1" x14ac:dyDescent="0.2">
      <c r="A60" s="368"/>
      <c r="B60" s="258">
        <v>4</v>
      </c>
      <c r="C60" s="265" t="s">
        <v>314</v>
      </c>
      <c r="D60" s="266">
        <v>0.6</v>
      </c>
      <c r="E60" s="244" t="s">
        <v>315</v>
      </c>
      <c r="F60" s="395"/>
      <c r="G60" s="267">
        <f>D60*F60</f>
        <v>0</v>
      </c>
    </row>
    <row r="61" spans="1:7" s="268" customFormat="1" ht="18" customHeight="1" x14ac:dyDescent="0.2">
      <c r="A61" s="368"/>
      <c r="B61" s="258">
        <v>5</v>
      </c>
      <c r="C61" s="265" t="s">
        <v>316</v>
      </c>
      <c r="D61" s="266">
        <v>1.2</v>
      </c>
      <c r="E61" s="244" t="s">
        <v>315</v>
      </c>
      <c r="F61" s="395"/>
      <c r="G61" s="267">
        <f>D61*F61</f>
        <v>0</v>
      </c>
    </row>
    <row r="62" spans="1:7" ht="18" customHeight="1" x14ac:dyDescent="0.2">
      <c r="A62" s="368"/>
      <c r="B62" s="258">
        <v>6</v>
      </c>
      <c r="C62" s="243" t="s">
        <v>317</v>
      </c>
      <c r="D62" s="244">
        <v>1</v>
      </c>
      <c r="E62" s="269" t="s">
        <v>206</v>
      </c>
      <c r="F62" s="395"/>
      <c r="G62" s="270">
        <f t="shared" si="1"/>
        <v>0</v>
      </c>
    </row>
    <row r="63" spans="1:7" ht="18" customHeight="1" x14ac:dyDescent="0.2">
      <c r="A63" s="368"/>
      <c r="B63" s="258">
        <v>7</v>
      </c>
      <c r="C63" s="243" t="s">
        <v>318</v>
      </c>
      <c r="D63" s="244">
        <v>42</v>
      </c>
      <c r="E63" s="269" t="s">
        <v>206</v>
      </c>
      <c r="F63" s="395"/>
      <c r="G63" s="255">
        <f t="shared" si="1"/>
        <v>0</v>
      </c>
    </row>
    <row r="64" spans="1:7" ht="18" customHeight="1" x14ac:dyDescent="0.2">
      <c r="A64" s="368"/>
      <c r="B64" s="258">
        <v>8</v>
      </c>
      <c r="C64" s="243" t="s">
        <v>319</v>
      </c>
      <c r="D64" s="244">
        <v>10</v>
      </c>
      <c r="E64" s="269" t="s">
        <v>320</v>
      </c>
      <c r="F64" s="395"/>
      <c r="G64" s="255">
        <f t="shared" si="1"/>
        <v>0</v>
      </c>
    </row>
    <row r="65" spans="1:7" ht="18" customHeight="1" thickBot="1" x14ac:dyDescent="0.25">
      <c r="A65" s="368"/>
      <c r="B65" s="258">
        <v>9</v>
      </c>
      <c r="C65" s="243" t="s">
        <v>321</v>
      </c>
      <c r="D65" s="271">
        <v>16</v>
      </c>
      <c r="E65" s="272" t="s">
        <v>320</v>
      </c>
      <c r="F65" s="395"/>
      <c r="G65" s="255">
        <f>D65*F65</f>
        <v>0</v>
      </c>
    </row>
    <row r="66" spans="1:7" s="273" customFormat="1" ht="18" customHeight="1" thickBot="1" x14ac:dyDescent="0.25">
      <c r="A66" s="237"/>
      <c r="B66" s="222"/>
      <c r="C66" s="371" t="s">
        <v>270</v>
      </c>
      <c r="D66" s="371"/>
      <c r="E66" s="371"/>
      <c r="F66" s="372"/>
      <c r="G66" s="233">
        <f>SUM(G57:G65)</f>
        <v>0</v>
      </c>
    </row>
    <row r="67" spans="1:7" ht="18" customHeight="1" thickBot="1" x14ac:dyDescent="0.25">
      <c r="A67" s="365"/>
      <c r="B67" s="366"/>
      <c r="C67" s="366"/>
      <c r="D67" s="366"/>
      <c r="E67" s="366"/>
      <c r="F67" s="366"/>
      <c r="G67" s="367"/>
    </row>
    <row r="68" spans="1:7" ht="18" customHeight="1" thickBot="1" x14ac:dyDescent="0.25">
      <c r="A68" s="232"/>
      <c r="B68" s="222"/>
      <c r="C68" s="388" t="s">
        <v>322</v>
      </c>
      <c r="D68" s="388"/>
      <c r="E68" s="388"/>
      <c r="F68" s="389"/>
      <c r="G68" s="274">
        <f>SUM(G12,G23,G28,G46,G54,G66)</f>
        <v>0</v>
      </c>
    </row>
  </sheetData>
  <mergeCells count="38">
    <mergeCell ref="C68:F68"/>
    <mergeCell ref="C54:F54"/>
    <mergeCell ref="A55:G55"/>
    <mergeCell ref="C56:G56"/>
    <mergeCell ref="A57:A65"/>
    <mergeCell ref="C66:F66"/>
    <mergeCell ref="A67:G67"/>
    <mergeCell ref="C46:F46"/>
    <mergeCell ref="A47:G47"/>
    <mergeCell ref="C48:G48"/>
    <mergeCell ref="A49:A53"/>
    <mergeCell ref="C49:G49"/>
    <mergeCell ref="C52:G52"/>
    <mergeCell ref="C30:G30"/>
    <mergeCell ref="A31:A45"/>
    <mergeCell ref="C31:G31"/>
    <mergeCell ref="C35:G35"/>
    <mergeCell ref="C37:G37"/>
    <mergeCell ref="C40:G40"/>
    <mergeCell ref="C43:G43"/>
    <mergeCell ref="A29:G29"/>
    <mergeCell ref="A7:A11"/>
    <mergeCell ref="C7:G7"/>
    <mergeCell ref="C12:F12"/>
    <mergeCell ref="A13:G13"/>
    <mergeCell ref="C14:G14"/>
    <mergeCell ref="A15:A22"/>
    <mergeCell ref="C23:F23"/>
    <mergeCell ref="A24:G24"/>
    <mergeCell ref="C25:G25"/>
    <mergeCell ref="A26:A27"/>
    <mergeCell ref="C28:F28"/>
    <mergeCell ref="C6:G6"/>
    <mergeCell ref="A1:B5"/>
    <mergeCell ref="C1:F1"/>
    <mergeCell ref="C2:G2"/>
    <mergeCell ref="C3:G3"/>
    <mergeCell ref="C4:F4"/>
  </mergeCells>
  <pageMargins left="0.35433070866141736" right="0.15748031496062992" top="0.31496062992125984" bottom="0.51181102362204722" header="0.15748031496062992" footer="0.31496062992125984"/>
  <pageSetup paperSize="9" scale="65" orientation="portrait" r:id="rId1"/>
  <headerFooter alignWithMargins="0">
    <oddFooter>&amp;C&amp;P</oddFooter>
  </headerFooter>
  <rowBreaks count="1" manualBreakCount="1">
    <brk id="6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49</vt:i4>
      </vt:variant>
    </vt:vector>
  </HeadingPairs>
  <TitlesOfParts>
    <vt:vector size="55" baseType="lpstr">
      <vt:lpstr>Pokyny pro vyplnění</vt:lpstr>
      <vt:lpstr>Stavba</vt:lpstr>
      <vt:lpstr>VzorPolozky</vt:lpstr>
      <vt:lpstr>položkový rozpočet - stavba</vt:lpstr>
      <vt:lpstr>dílčí Elektro rek</vt:lpstr>
      <vt:lpstr>dílčí Elektro položkový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'položkový rozpočet - stavba'!Názvy_tisku</vt:lpstr>
      <vt:lpstr>oadresa</vt:lpstr>
      <vt:lpstr>Stavba!Objednatel</vt:lpstr>
      <vt:lpstr>Stavba!Objekt</vt:lpstr>
      <vt:lpstr>'dílčí Elektro položkový'!Oblast_tisku</vt:lpstr>
      <vt:lpstr>'položkový rozpočet - stavba'!Oblast_tisku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Guziur</dc:creator>
  <cp:lastModifiedBy>Petr Laštůvka</cp:lastModifiedBy>
  <cp:lastPrinted>2019-03-19T12:27:02Z</cp:lastPrinted>
  <dcterms:created xsi:type="dcterms:W3CDTF">2009-04-08T07:15:50Z</dcterms:created>
  <dcterms:modified xsi:type="dcterms:W3CDTF">2024-05-09T10:49:11Z</dcterms:modified>
</cp:coreProperties>
</file>